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Заключения\Информация об исполнении бюджета\2019\9 месяцев\"/>
    </mc:Choice>
  </mc:AlternateContent>
  <bookViews>
    <workbookView xWindow="930" yWindow="255" windowWidth="15450" windowHeight="10320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 calcId="152511"/>
</workbook>
</file>

<file path=xl/calcChain.xml><?xml version="1.0" encoding="utf-8"?>
<calcChain xmlns="http://schemas.openxmlformats.org/spreadsheetml/2006/main">
  <c r="F179" i="3" l="1"/>
  <c r="D179" i="3"/>
  <c r="E63" i="3" l="1"/>
  <c r="E219" i="3"/>
  <c r="E243" i="3"/>
  <c r="E90" i="3"/>
  <c r="E180" i="3"/>
  <c r="E238" i="3"/>
  <c r="E168" i="3"/>
  <c r="E192" i="3" s="1"/>
  <c r="F192" i="3" s="1"/>
  <c r="E167" i="3"/>
  <c r="F167" i="3" s="1"/>
  <c r="E150" i="3"/>
  <c r="E203" i="3"/>
  <c r="F203" i="3"/>
  <c r="E100" i="3"/>
  <c r="F100" i="3"/>
  <c r="E30" i="3"/>
  <c r="E231" i="3"/>
  <c r="E25" i="3"/>
  <c r="F25" i="3"/>
  <c r="E26" i="3"/>
  <c r="E15" i="3"/>
  <c r="F15" i="3"/>
  <c r="E33" i="3"/>
  <c r="E27" i="3"/>
  <c r="E21" i="3"/>
  <c r="F21" i="3"/>
  <c r="E13" i="3"/>
  <c r="F13" i="3"/>
  <c r="E229" i="3"/>
  <c r="E228" i="3"/>
  <c r="E227" i="3"/>
  <c r="F227" i="3"/>
  <c r="C203" i="3"/>
  <c r="F202" i="3"/>
  <c r="D202" i="3"/>
  <c r="B203" i="3"/>
  <c r="F196" i="3"/>
  <c r="D196" i="3"/>
  <c r="D168" i="3"/>
  <c r="C150" i="3"/>
  <c r="D149" i="3"/>
  <c r="F149" i="3"/>
  <c r="B150" i="3"/>
  <c r="D93" i="3"/>
  <c r="F93" i="3"/>
  <c r="E244" i="3"/>
  <c r="F244" i="3" s="1"/>
  <c r="F219" i="3"/>
  <c r="F239" i="3"/>
  <c r="F32" i="3"/>
  <c r="D230" i="3"/>
  <c r="F230" i="3"/>
  <c r="D148" i="3"/>
  <c r="F148" i="3"/>
  <c r="D101" i="3"/>
  <c r="F101" i="3"/>
  <c r="D92" i="3"/>
  <c r="F92" i="3"/>
  <c r="F91" i="3"/>
  <c r="D91" i="3"/>
  <c r="E83" i="3"/>
  <c r="F83" i="3" s="1"/>
  <c r="C83" i="3"/>
  <c r="D83" i="3"/>
  <c r="D82" i="3"/>
  <c r="B83" i="3"/>
  <c r="D80" i="3"/>
  <c r="D70" i="3"/>
  <c r="F70" i="3"/>
  <c r="F56" i="3"/>
  <c r="D56" i="3"/>
  <c r="E52" i="3"/>
  <c r="F52" i="3" s="1"/>
  <c r="C52" i="3"/>
  <c r="D51" i="3"/>
  <c r="F51" i="3"/>
  <c r="B52" i="3"/>
  <c r="F29" i="3"/>
  <c r="D29" i="3"/>
  <c r="F105" i="3"/>
  <c r="F27" i="3"/>
  <c r="F241" i="3"/>
  <c r="F242" i="3"/>
  <c r="F243" i="3"/>
  <c r="D241" i="3"/>
  <c r="D242" i="3"/>
  <c r="D243" i="3"/>
  <c r="C236" i="3"/>
  <c r="D236" i="3"/>
  <c r="D231" i="3"/>
  <c r="D178" i="3"/>
  <c r="D177" i="3"/>
  <c r="F177" i="3"/>
  <c r="D146" i="3"/>
  <c r="F146" i="3"/>
  <c r="F122" i="3"/>
  <c r="D122" i="3"/>
  <c r="D108" i="3"/>
  <c r="F108" i="3"/>
  <c r="D104" i="3"/>
  <c r="F104" i="3"/>
  <c r="F86" i="3"/>
  <c r="F87" i="3"/>
  <c r="D86" i="3"/>
  <c r="D87" i="3"/>
  <c r="C63" i="3"/>
  <c r="D63" i="3"/>
  <c r="D62" i="3"/>
  <c r="B63" i="3"/>
  <c r="D61" i="3"/>
  <c r="F61" i="3"/>
  <c r="C38" i="3"/>
  <c r="D38" i="3"/>
  <c r="D37" i="3"/>
  <c r="F37" i="3"/>
  <c r="B38" i="3"/>
  <c r="F36" i="3"/>
  <c r="D36" i="3"/>
  <c r="F186" i="3"/>
  <c r="D186" i="3"/>
  <c r="B192" i="3"/>
  <c r="D192" i="3" s="1"/>
  <c r="F185" i="3"/>
  <c r="D185" i="3"/>
  <c r="F176" i="3"/>
  <c r="D176" i="3"/>
  <c r="F175" i="3"/>
  <c r="D175" i="3"/>
  <c r="F173" i="3"/>
  <c r="D173" i="3"/>
  <c r="C244" i="3"/>
  <c r="D244" i="3"/>
  <c r="B244" i="3"/>
  <c r="D238" i="3"/>
  <c r="F235" i="3"/>
  <c r="B236" i="3"/>
  <c r="D235" i="3"/>
  <c r="D234" i="3"/>
  <c r="D233" i="3"/>
  <c r="F228" i="3"/>
  <c r="F229" i="3"/>
  <c r="F232" i="3"/>
  <c r="F233" i="3"/>
  <c r="F234" i="3"/>
  <c r="D232" i="3"/>
  <c r="D229" i="3"/>
  <c r="D228" i="3"/>
  <c r="F216" i="3"/>
  <c r="D216" i="3"/>
  <c r="F208" i="3"/>
  <c r="D208" i="3"/>
  <c r="F201" i="3"/>
  <c r="D201" i="3"/>
  <c r="F200" i="3"/>
  <c r="D200" i="3"/>
  <c r="F162" i="3"/>
  <c r="D162" i="3"/>
  <c r="F156" i="3"/>
  <c r="D156" i="3"/>
  <c r="F147" i="3"/>
  <c r="D147" i="3"/>
  <c r="F141" i="3"/>
  <c r="D141" i="3"/>
  <c r="F121" i="3"/>
  <c r="D121" i="3"/>
  <c r="F111" i="3"/>
  <c r="D111" i="3"/>
  <c r="F107" i="3"/>
  <c r="D107" i="3"/>
  <c r="D100" i="3"/>
  <c r="F99" i="3"/>
  <c r="D99" i="3"/>
  <c r="F98" i="3"/>
  <c r="D98" i="3"/>
  <c r="F94" i="3"/>
  <c r="D94" i="3"/>
  <c r="E73" i="3"/>
  <c r="F73" i="3" s="1"/>
  <c r="F72" i="3"/>
  <c r="D72" i="3"/>
  <c r="C73" i="3"/>
  <c r="D73" i="3"/>
  <c r="B73" i="3"/>
  <c r="F50" i="3"/>
  <c r="D50" i="3"/>
  <c r="F49" i="3"/>
  <c r="D49" i="3"/>
  <c r="F46" i="3"/>
  <c r="D46" i="3"/>
  <c r="D32" i="3"/>
  <c r="F22" i="3"/>
  <c r="D22" i="3"/>
  <c r="F71" i="3"/>
  <c r="F90" i="3"/>
  <c r="F240" i="3"/>
  <c r="D240" i="3"/>
  <c r="D239" i="3"/>
  <c r="F225" i="3"/>
  <c r="F226" i="3"/>
  <c r="F224" i="3"/>
  <c r="D225" i="3"/>
  <c r="D226" i="3"/>
  <c r="D227" i="3"/>
  <c r="D224" i="3"/>
  <c r="D105" i="3"/>
  <c r="D90" i="3"/>
  <c r="C116" i="3"/>
  <c r="B116" i="3"/>
  <c r="F110" i="3"/>
  <c r="D110" i="3"/>
  <c r="F106" i="3"/>
  <c r="D106" i="3"/>
  <c r="F191" i="3"/>
  <c r="F174" i="3"/>
  <c r="D174" i="3"/>
  <c r="D180" i="3"/>
  <c r="D181" i="3"/>
  <c r="E165" i="3"/>
  <c r="F165" i="3" s="1"/>
  <c r="F163" i="3"/>
  <c r="F124" i="3"/>
  <c r="C165" i="3"/>
  <c r="D165" i="3"/>
  <c r="B165" i="3"/>
  <c r="D163" i="3"/>
  <c r="C221" i="3"/>
  <c r="D221" i="3"/>
  <c r="B221" i="3"/>
  <c r="F217" i="3"/>
  <c r="F218" i="3"/>
  <c r="F220" i="3"/>
  <c r="F215" i="3"/>
  <c r="D217" i="3"/>
  <c r="D218" i="3"/>
  <c r="D219" i="3"/>
  <c r="D220" i="3"/>
  <c r="D215" i="3"/>
  <c r="E213" i="3"/>
  <c r="F213" i="3"/>
  <c r="C213" i="3"/>
  <c r="D213" i="3"/>
  <c r="B213" i="3"/>
  <c r="D71" i="3"/>
  <c r="F55" i="3"/>
  <c r="F54" i="3"/>
  <c r="F60" i="3"/>
  <c r="D60" i="3"/>
  <c r="F57" i="3"/>
  <c r="D57" i="3"/>
  <c r="D55" i="3"/>
  <c r="D54" i="3"/>
  <c r="F34" i="3"/>
  <c r="F35" i="3"/>
  <c r="F30" i="3"/>
  <c r="D33" i="3"/>
  <c r="D35" i="3"/>
  <c r="D34" i="3"/>
  <c r="F10" i="3"/>
  <c r="F33" i="3"/>
  <c r="D30" i="3"/>
  <c r="D27" i="3"/>
  <c r="D25" i="3"/>
  <c r="D21" i="3"/>
  <c r="F20" i="3"/>
  <c r="D20" i="3"/>
  <c r="F16" i="3"/>
  <c r="D16" i="3"/>
  <c r="D15" i="3"/>
  <c r="F14" i="3"/>
  <c r="D14" i="3"/>
  <c r="D13" i="3"/>
  <c r="D10" i="3"/>
  <c r="F76" i="3"/>
  <c r="F77" i="3"/>
  <c r="F212" i="3"/>
  <c r="E116" i="3"/>
  <c r="F116" i="3" s="1"/>
  <c r="F209" i="3"/>
  <c r="F26" i="3"/>
  <c r="D171" i="3"/>
  <c r="F171" i="3"/>
  <c r="D145" i="3"/>
  <c r="F145" i="3"/>
  <c r="D144" i="3"/>
  <c r="F144" i="3"/>
  <c r="D143" i="3"/>
  <c r="F143" i="3"/>
  <c r="D97" i="3"/>
  <c r="F97" i="3"/>
  <c r="C192" i="3"/>
  <c r="D52" i="3"/>
  <c r="F170" i="3"/>
  <c r="D170" i="3"/>
  <c r="F159" i="3"/>
  <c r="D159" i="3"/>
  <c r="D134" i="3"/>
  <c r="F134" i="3"/>
  <c r="D142" i="3"/>
  <c r="F139" i="3"/>
  <c r="F140" i="3"/>
  <c r="F142" i="3"/>
  <c r="D140" i="3"/>
  <c r="D139" i="3"/>
  <c r="F119" i="3"/>
  <c r="D119" i="3"/>
  <c r="D120" i="3"/>
  <c r="D77" i="3"/>
  <c r="F12" i="3"/>
  <c r="F17" i="3"/>
  <c r="F18" i="3"/>
  <c r="F19" i="3"/>
  <c r="F23" i="3"/>
  <c r="F24" i="3"/>
  <c r="F28" i="3"/>
  <c r="F31" i="3"/>
  <c r="F205" i="3"/>
  <c r="F206" i="3"/>
  <c r="F207" i="3"/>
  <c r="F210" i="3"/>
  <c r="F211" i="3"/>
  <c r="D205" i="3"/>
  <c r="D206" i="3"/>
  <c r="D207" i="3"/>
  <c r="D209" i="3"/>
  <c r="D210" i="3"/>
  <c r="D211" i="3"/>
  <c r="F199" i="3"/>
  <c r="F183" i="3"/>
  <c r="F184" i="3"/>
  <c r="F160" i="3"/>
  <c r="D160" i="3"/>
  <c r="F155" i="3"/>
  <c r="D155" i="3"/>
  <c r="F157" i="3"/>
  <c r="F158" i="3"/>
  <c r="F161" i="3"/>
  <c r="F164" i="3"/>
  <c r="D138" i="3"/>
  <c r="F138" i="3"/>
  <c r="F135" i="3"/>
  <c r="F136" i="3"/>
  <c r="D102" i="3"/>
  <c r="F102" i="3"/>
  <c r="D88" i="3"/>
  <c r="F88" i="3"/>
  <c r="F114" i="3"/>
  <c r="F79" i="3"/>
  <c r="D79" i="3"/>
  <c r="D58" i="3"/>
  <c r="F58" i="3"/>
  <c r="F195" i="3"/>
  <c r="F197" i="3"/>
  <c r="F198" i="3"/>
  <c r="F169" i="3"/>
  <c r="F172" i="3"/>
  <c r="F181" i="3"/>
  <c r="F182" i="3"/>
  <c r="F187" i="3"/>
  <c r="F188" i="3"/>
  <c r="F189" i="3"/>
  <c r="F190" i="3"/>
  <c r="F153" i="3"/>
  <c r="F154" i="3"/>
  <c r="F120" i="3"/>
  <c r="F123" i="3"/>
  <c r="F125" i="3"/>
  <c r="F126" i="3"/>
  <c r="F127" i="3"/>
  <c r="F128" i="3"/>
  <c r="F129" i="3"/>
  <c r="F130" i="3"/>
  <c r="F131" i="3"/>
  <c r="F132" i="3"/>
  <c r="F133" i="3"/>
  <c r="F137" i="3"/>
  <c r="F89" i="3"/>
  <c r="F95" i="3"/>
  <c r="F96" i="3"/>
  <c r="F103" i="3"/>
  <c r="F109" i="3"/>
  <c r="F112" i="3"/>
  <c r="F113" i="3"/>
  <c r="F115" i="3"/>
  <c r="F78" i="3"/>
  <c r="F81" i="3"/>
  <c r="F75" i="3"/>
  <c r="F66" i="3"/>
  <c r="F67" i="3"/>
  <c r="F68" i="3"/>
  <c r="F69" i="3"/>
  <c r="F59" i="3"/>
  <c r="F41" i="3"/>
  <c r="F42" i="3"/>
  <c r="F43" i="3"/>
  <c r="F44" i="3"/>
  <c r="F45" i="3"/>
  <c r="F47" i="3"/>
  <c r="F48" i="3"/>
  <c r="F40" i="3"/>
  <c r="F65" i="3"/>
  <c r="F85" i="3"/>
  <c r="F118" i="3"/>
  <c r="F152" i="3"/>
  <c r="F194" i="3"/>
  <c r="F11" i="3"/>
  <c r="D12" i="3"/>
  <c r="D17" i="3"/>
  <c r="D18" i="3"/>
  <c r="D19" i="3"/>
  <c r="D23" i="3"/>
  <c r="D24" i="3"/>
  <c r="D26" i="3"/>
  <c r="D28" i="3"/>
  <c r="D31" i="3"/>
  <c r="D40" i="3"/>
  <c r="D41" i="3"/>
  <c r="D42" i="3"/>
  <c r="D43" i="3"/>
  <c r="D44" i="3"/>
  <c r="D45" i="3"/>
  <c r="D47" i="3"/>
  <c r="D48" i="3"/>
  <c r="D59" i="3"/>
  <c r="D65" i="3"/>
  <c r="D66" i="3"/>
  <c r="D67" i="3"/>
  <c r="D68" i="3"/>
  <c r="D69" i="3"/>
  <c r="D75" i="3"/>
  <c r="D76" i="3"/>
  <c r="D78" i="3"/>
  <c r="D81" i="3"/>
  <c r="D85" i="3"/>
  <c r="D89" i="3"/>
  <c r="D95" i="3"/>
  <c r="D96" i="3"/>
  <c r="D103" i="3"/>
  <c r="D109" i="3"/>
  <c r="D112" i="3"/>
  <c r="D113" i="3"/>
  <c r="D114" i="3"/>
  <c r="D115" i="3"/>
  <c r="D118" i="3"/>
  <c r="D123" i="3"/>
  <c r="D124" i="3"/>
  <c r="D125" i="3"/>
  <c r="D126" i="3"/>
  <c r="D127" i="3"/>
  <c r="D128" i="3"/>
  <c r="D129" i="3"/>
  <c r="D130" i="3"/>
  <c r="D131" i="3"/>
  <c r="D132" i="3"/>
  <c r="D133" i="3"/>
  <c r="D135" i="3"/>
  <c r="D136" i="3"/>
  <c r="D137" i="3"/>
  <c r="D152" i="3"/>
  <c r="D153" i="3"/>
  <c r="D154" i="3"/>
  <c r="D157" i="3"/>
  <c r="D158" i="3"/>
  <c r="D161" i="3"/>
  <c r="D164" i="3"/>
  <c r="D167" i="3"/>
  <c r="D169" i="3"/>
  <c r="D172" i="3"/>
  <c r="D182" i="3"/>
  <c r="D183" i="3"/>
  <c r="D184" i="3"/>
  <c r="D187" i="3"/>
  <c r="D188" i="3"/>
  <c r="D189" i="3"/>
  <c r="D190" i="3"/>
  <c r="D191" i="3"/>
  <c r="D194" i="3"/>
  <c r="D195" i="3"/>
  <c r="D197" i="3"/>
  <c r="D198" i="3"/>
  <c r="D199" i="3"/>
  <c r="D11" i="3"/>
  <c r="D212" i="3"/>
  <c r="F180" i="3"/>
  <c r="B245" i="3"/>
  <c r="E221" i="3"/>
  <c r="F221" i="3" s="1"/>
  <c r="F238" i="3"/>
  <c r="F231" i="3"/>
  <c r="D150" i="3"/>
  <c r="E38" i="3"/>
  <c r="F38" i="3" s="1"/>
  <c r="E236" i="3"/>
  <c r="C245" i="3"/>
  <c r="D203" i="3"/>
  <c r="D116" i="3"/>
  <c r="F63" i="3"/>
  <c r="C222" i="3"/>
  <c r="D245" i="3"/>
  <c r="C246" i="3"/>
  <c r="B222" i="3" l="1"/>
  <c r="E245" i="3"/>
  <c r="F245" i="3" s="1"/>
  <c r="F168" i="3"/>
  <c r="F236" i="3"/>
  <c r="E222" i="3"/>
  <c r="F222" i="3" s="1"/>
  <c r="F150" i="3"/>
  <c r="B246" i="3" l="1"/>
  <c r="D246" i="3" s="1"/>
  <c r="D222" i="3"/>
  <c r="E246" i="3"/>
  <c r="F246" i="3" s="1"/>
</calcChain>
</file>

<file path=xl/sharedStrings.xml><?xml version="1.0" encoding="utf-8"?>
<sst xmlns="http://schemas.openxmlformats.org/spreadsheetml/2006/main" count="255" uniqueCount="225">
  <si>
    <t>Развитие детского технического творчества в Добрянском муниципальном районе</t>
  </si>
  <si>
    <t>Организация и проведение августовской педагогической конференции</t>
  </si>
  <si>
    <t>Проведение мероприятий, посвященных календарным и юбилейным датам</t>
  </si>
  <si>
    <t>Проведение мероприятий, направленных на формирование имиджа профессии (профессиональные праздники, конкурсы)</t>
  </si>
  <si>
    <t>Проведение районных фестивалей, конкурсов, выставок, мероприятий</t>
  </si>
  <si>
    <t>Участие творческих коллективов района в краевых и территориальных праздниках, фестивалях, ярмарках, форумах и других акциях</t>
  </si>
  <si>
    <t>Проведение межпоселенческих мероприятий в сфере культуры и досуга</t>
  </si>
  <si>
    <t>Проведение мероприятий, направленных на развитие творческого и интеллектуального потенциала молодых людей</t>
  </si>
  <si>
    <t>Проведение мероприятий, направленных на поддержку юных дарований</t>
  </si>
  <si>
    <t>Проведение конкурсов, форумов, фестивалей, мероприятий, направленных на пропаганду семейных ценностей</t>
  </si>
  <si>
    <t>Проведение мероприятий, конкурсов, фестивалей для детей с ограниченными возможностями здоровья</t>
  </si>
  <si>
    <t>Организация участия семей, воспитывающих детей-инвалидов и детей с ограниченными возможностями здоровья в краевых, межмуниципальных и всероссийских конкурсах, фестивалях, мероприятиях</t>
  </si>
  <si>
    <t>Содержание и обслуживание внешних инженерных сетей, находящихся в муниципальной казне</t>
  </si>
  <si>
    <t>Районный конкурс "Безопасное колесо"</t>
  </si>
  <si>
    <t>Участие в краевом конкурсе "Безопасное колесо"</t>
  </si>
  <si>
    <t>Мероприятия по предупреждению детского дорожно-транспортного травматизма</t>
  </si>
  <si>
    <t>Публикация информации в печатных СМИ</t>
  </si>
  <si>
    <t>Участие детей и подростков группы риска и СОП в краевых, Всероссийских мероприятиях</t>
  </si>
  <si>
    <t>Обучение руководящего состава и специалистов органов управления в области ГО и ЧС</t>
  </si>
  <si>
    <t>Исполнение обязательств по реструктурированной задолженности Добрянского муниципального района в части исполнения решений судов</t>
  </si>
  <si>
    <t>Обеспечение своевременных расчетов Добрянским муниципальным районом по погашению и обслуживанию кредита, полученного в кредитной организации</t>
  </si>
  <si>
    <t>1</t>
  </si>
  <si>
    <t>2</t>
  </si>
  <si>
    <t>3</t>
  </si>
  <si>
    <t>4</t>
  </si>
  <si>
    <t>5</t>
  </si>
  <si>
    <t>Изменение показателей уточненного бюджета от утвержденного бюджета тыс. руб. (гр.3-гр.2)</t>
  </si>
  <si>
    <t>ВСЕГО</t>
  </si>
  <si>
    <t>Наименование мероприятия</t>
  </si>
  <si>
    <t>Проведение технической инвентаризации объектов недвижимости, находящихся в собственности Добрянского муниципального района</t>
  </si>
  <si>
    <t>Межевание земельных участков, находящихся в собственности муниципального образования</t>
  </si>
  <si>
    <t>Осуществление оценки объектов муниципальной собственности, земельных участков, вовлекаемых в оборот, реализуемых через торги</t>
  </si>
  <si>
    <t>Реализация основных общеобразовательных программ дошкольного образования</t>
  </si>
  <si>
    <t>Присмотр и уход</t>
  </si>
  <si>
    <t>Реализация отдельных мероприятий муниципальных программ Добрянского муниципального района</t>
  </si>
  <si>
    <t>Реализация основных общеобразовательных программ начального общего образования,  основного общего образования, среднего общего образования</t>
  </si>
  <si>
    <t>Организация подвоза учащихся к месту учебы в общеобразовательных учреждениях</t>
  </si>
  <si>
    <t xml:space="preserve">Организация и проведение работы с одаренными детьми </t>
  </si>
  <si>
    <t>Организация мероприятий с учащимися</t>
  </si>
  <si>
    <t>Методическое сопровождение профессионального уровня педагогов учреждений общего и дополнительного образования</t>
  </si>
  <si>
    <t>Организация отдыха детей и молодежи</t>
  </si>
  <si>
    <t>Мероприятие по организации оздоровления и отдыха детей</t>
  </si>
  <si>
    <t>Предоставление мер социальной поддержки педагогическим работникам образовательных государственных и муниципальных организаций Пермского края, 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</si>
  <si>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Содержание муниципальных органов Добрянского муниципального района</t>
  </si>
  <si>
    <t>Организация показа концертов и концертных программ</t>
  </si>
  <si>
    <t>Организация и проведение физкультурно-массовых мероприятий, спортивных соревнований, мероприятий для людей с ограниченными возможностями здоровья на территории Добрянского муниципального района</t>
  </si>
  <si>
    <t>Организация и проведение мероприятий, направленных на внедрение Всероссийского физкультурно-спортивного комплекса "Готов к труду и обороне" (ГТО) на территории Добрянского муниципального района</t>
  </si>
  <si>
    <t>Администрирование отдельных государственных полномочий по поддержке сельскохозяйственного производства</t>
  </si>
  <si>
    <t>Поощрение учащихся общеобразовательных учреждений района в виде проведения  экскурсии по достопримечательностям района</t>
  </si>
  <si>
    <t>Содержание автомобильных дорог местного значения вне границ населенных пунктов в границах Добрянского муниципального района</t>
  </si>
  <si>
    <t>Мероприятия по приведению в нормативное состояние автомобильных дорог местного значения Добрянского муниципального района</t>
  </si>
  <si>
    <t>Подготовка документации по планировке территории сельских поселений Добрянского муниципального района</t>
  </si>
  <si>
    <t xml:space="preserve">Содержание муниципальных органов Добрянского муниципального района </t>
  </si>
  <si>
    <t xml:space="preserve">Содержание казенных учреждений Добрянского муниципального района </t>
  </si>
  <si>
    <t>Содержание и обслуживание муниципального  недвижимого имущества Добрянского  района</t>
  </si>
  <si>
    <t xml:space="preserve">Информационное обеспечение ведения Реестра муниципального имущества и Реестра договоров аренды имущества и земельных участков </t>
  </si>
  <si>
    <t>Мониторинг на полигоне твердых бытовых отходов п. Полазна</t>
  </si>
  <si>
    <t>Текущий ремонт недвижимого имущества, находящегося в муниципальной казне</t>
  </si>
  <si>
    <t>Районный конкурс замещающих семей «Наша дружная семья»</t>
  </si>
  <si>
    <t>Новогодние мероприятия для детей из малообеспеченных семей</t>
  </si>
  <si>
    <t xml:space="preserve">Проведение районных акций по пропаганде здорового образа жизни среди подростков и молодёжи </t>
  </si>
  <si>
    <t>Районный футбольный турнир  по дворовому футболу «Двор без наркотиков»</t>
  </si>
  <si>
    <t>Повышения защищенности объектов транспортной инфраструктуры</t>
  </si>
  <si>
    <t xml:space="preserve">Содержание муниципальных органов  Добрянского муниципального района </t>
  </si>
  <si>
    <t xml:space="preserve">Развитие информационно-коммуникационных систем </t>
  </si>
  <si>
    <t xml:space="preserve">Приобретение программного обеспечения </t>
  </si>
  <si>
    <t>Организация рабочих мест для работы в ИСЭД ПК и системе исполнения регламентов</t>
  </si>
  <si>
    <t>Обеспечение работоспособности и модернизация официального сайта АДМР, в т.ч. хостинг сайта</t>
  </si>
  <si>
    <t>Система наград и поощрений муниципального образования «Добрянский муниципальный район»</t>
  </si>
  <si>
    <t>Ежемесячные денежные выплаты Почетным гражданам Добрянского муниципального района</t>
  </si>
  <si>
    <t>Организация и проведение организационных, информационных, образовательных мероприятий по вопросам охраны труда</t>
  </si>
  <si>
    <t xml:space="preserve">Техническое обеспечение охраны труда </t>
  </si>
  <si>
    <t>Выравнивание бюджетной обеспеченности сельских поселений  Добрянского муниципального района из районного фонда финансовой поддержки поселений</t>
  </si>
  <si>
    <t>Проведение мероприятий, направленных на укрепление межнациональной и межконфессиональной солидарности среди жителей Добрянского муниципального района</t>
  </si>
  <si>
    <t>Проведение диспансеризации муниципальных служащих</t>
  </si>
  <si>
    <t>Выплата пенсий за выслугу лет лицам, замещавшим муниципальные должности муниципальной службы в органах местного самоуправления Добрянского муниципального района</t>
  </si>
  <si>
    <t>Выплата компенсации за аренду жилья специалистам муниципальных  учреждений образования</t>
  </si>
  <si>
    <t>Организация и проведение мероприятий "День учителя", "Учитель года", "Лучший педагог"</t>
  </si>
  <si>
    <t>% исполнения к уточненному бюджету, (гр.5/гр3*100)</t>
  </si>
  <si>
    <t>Предоставление мер социальной поддержки педагогическим работникам образовательных государственных и муниципальных  организаций Пермского края, 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</si>
  <si>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Инвестиционный проект "Районный культурно-досуговый центр в г. Добрянка Пермского края"</t>
  </si>
  <si>
    <t>Инвестиционный проект "Корпус 2 МБОУ ДСОШ № 5 по адресу Пермский край г. Добрянка, ул. Победы, 101"</t>
  </si>
  <si>
    <t>Возмещение части затрат, связанных с перевозкой пассажиров и их багажа водным транспортом на межпоселенческом маршруте "Добрянка-Сенькино"</t>
  </si>
  <si>
    <t>Возмещение части затрат перевозчикам, имеющим недополученные доходы, возникающие в связи с применением регулируемых тарифов на муниципальных маршрутах регулярных перевозок между поселениями в границах ДМР</t>
  </si>
  <si>
    <t>Расходы на обеспечение деятельности органов местного самоуправления в муниципальных учреждениях Добрянского муниципального района</t>
  </si>
  <si>
    <t>Содержание и обслуживание помещений, занимаемых отраслевыми (функциональными) органами администрации Добрянского муниципального района</t>
  </si>
  <si>
    <t>Обеспечение содержания и сохранности имущества, объекта незавершенного строительства комплекса "Стадион" Добрянка"</t>
  </si>
  <si>
    <t>Обеспечение содержания и сохранности имущества, объекта незавершенного строительства "Культурно-досуговый центр в г. Добрянке ПК"</t>
  </si>
  <si>
    <t>Публикация объявлений в средствах массовой информации о торгах, передаче в пользование, аренду</t>
  </si>
  <si>
    <t>Взносы на капитальный ремонт общего имущества в многоквартирных домах, являющихся муниципальной собственностью Добрянского муниципального района</t>
  </si>
  <si>
    <t>Изготовление схем размещения земельных участков, подготовка межевого плана земельных участков, постановка на кадастровый учет с целью бесплатного предоставления многодетным семьям</t>
  </si>
  <si>
    <t>Межевание земельных участков, государственная собственность на которые не разграничена, в том числе с целью продажи через торги</t>
  </si>
  <si>
    <t>Почтовые расходы по отправке исходящей корреспонденции по земельным вопросам</t>
  </si>
  <si>
    <t>Выполнение мероприятий по демонтажу самовольно установленных рекламных конструкций на территории района</t>
  </si>
  <si>
    <t>Приобретение автотранспорта для нужд  Добрянского муниципального района</t>
  </si>
  <si>
    <t xml:space="preserve">Образование комиссий по делам несовершеннолетних и  защите их прав и организация их деятельности </t>
  </si>
  <si>
    <t>Средства, передаваемые Добрянскому муниципальному району на выполнение полномочий в области обеспечения содержания Единой дежурно-диспетчерской службы</t>
  </si>
  <si>
    <t xml:space="preserve">Организация обучения муниципальных служащих </t>
  </si>
  <si>
    <t xml:space="preserve">Выплата надбавки к стипендии выпускникам школ, обучающихся по целевым контрактам и получающим специальности, необходимые для развития социальной сферы </t>
  </si>
  <si>
    <t xml:space="preserve">Составление протоколов об административных правонарушениях </t>
  </si>
  <si>
    <t>Осуществление полномочий по созданию и организации деятельности административных комиссий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</si>
  <si>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</si>
  <si>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Государственная регистрация актов гражданского состояния</t>
  </si>
  <si>
    <t>Обеспечение жильем молодых семей</t>
  </si>
  <si>
    <t>Содержание жилых помещений специализированного жилищного фонда для детей-сирот, детей, оставшихся без попечения родителей, лицам из их числа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</si>
  <si>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</si>
  <si>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</si>
  <si>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Обеспечение деятельности административной комиссии Добрянского муниципального района материальными ресурсами и финансовыми средствами Добрянского муниципального района</t>
  </si>
  <si>
    <t>Средства, передаваемые Добрянскому муниципальному району на  выполнение полномочий по кассовому обслуживанию муниципальных учреждений поселений</t>
  </si>
  <si>
    <t>к Информации о ходе исполнения</t>
  </si>
  <si>
    <t>Единая субвенция на выполнение отдельеных государственных полномочий в сфере образования</t>
  </si>
  <si>
    <t>Единая субвенция на выполнение отдельных государственных полномочий в сфере образования</t>
  </si>
  <si>
    <t>Проведение церемонии награждения выпускников школ медалями за особые успехи в обучении</t>
  </si>
  <si>
    <t>Реализация дополнительных общеразвивающих программ, реализация дополнительных предпрофессиональных программ в области искусств</t>
  </si>
  <si>
    <t>Осуществление деятельности по обеспечению автотранспортом муниципальных учреждений Добрянского муниципального района для выполнения уставных целей и задач</t>
  </si>
  <si>
    <t>Приобретение автотранспорта для нужд муниципальных образовательных учреждений Добрянского муниципального района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</si>
  <si>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</si>
  <si>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Единая субсидия на финансовое обеспечение выполнения муниципального задания МАУ ДО "Добрянская детско-юношеская спортивная школа"</t>
  </si>
  <si>
    <t>Единая субсидия на финансовое обеспечение выполнения муниципального задания МАУ ДО "Полазненская детско-юношеская спортивная школа олимпийского резерва"</t>
  </si>
  <si>
    <t>Инвестиционный проект "Газификация административного здания объекта спорта "Биатлонный комплекс"</t>
  </si>
  <si>
    <t>Организация и проведение ярмарочных и других мероприятий способствующих сбыту сельскохозяйственной продукции и  сельскохозяйственных животных</t>
  </si>
  <si>
    <t>Возмещение части затрат, связанных с реализацией проектной деятельности крестьянскими (фермерскими) хозяйствами в области сельскохозяйственного производства</t>
  </si>
  <si>
    <t>Информирование потенциальных участников Программы о мероприятих Программы (печатные СМИ, Интернет-сайты, Интернет-рассылки, СМС информирование, WEB-2,0, рассылка электронных писем, медиаконтентов, видеоролики и др.)</t>
  </si>
  <si>
    <t>Софинансирование мероприятий по реализации проектов инициативного бюджетирования</t>
  </si>
  <si>
    <t>Финансовая поддержка СО НКО для организации и проведения мероприятий, направленных на патриотическое воспитание граждан и социальную поддержку людей пожилого возраста</t>
  </si>
  <si>
    <t>Финансовая поддержка СО НКО для участия, организации и проведения мероприятий, направленных на социальную реабилитацию и поддержку инвалидов</t>
  </si>
  <si>
    <t>Финансовая поддержка СО НКО для участия в официальных спортивных мероприятиях, включенных в календарный план Пермского края</t>
  </si>
  <si>
    <t>Установка автоматизированного рабочего места с проведением специальных исследований и аттестационных мероприятий</t>
  </si>
  <si>
    <t>Строительство и приобретение жилых помещений для формирования специализированного жилищного фонда для обеспечения жилими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</si>
  <si>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</si>
  <si>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Возмещение хозяйствующим субъектам недополученных доходов от перевозки отдельных категорий граждан с использованием социальных проездных документов</t>
  </si>
  <si>
    <t xml:space="preserve">Обеспечение деятельности органов местного самоуправления Добрянского муниципального района </t>
  </si>
  <si>
    <t>Глава муниципального образования</t>
  </si>
  <si>
    <t>Председатель, заместитель председателя Земского Собрания муниципального образования</t>
  </si>
  <si>
    <t>Руководитель Контрольно-счетной палаты  и его заместитель</t>
  </si>
  <si>
    <t>ИТОГО</t>
  </si>
  <si>
    <t>Обеспечение деятельности органов местного самоуправления Добрянского муниципального района на исполнение передаваемых полномочий</t>
  </si>
  <si>
    <t>ИТОГО программные направления деятельности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</si>
  <si>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</si>
  <si>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Средства, передаваемые Добрянскому муниципальному району на выполнение полномочий по осуществлению внешнего муниципального финансового контроля</t>
  </si>
  <si>
    <t>Мероприятия по организации  диспансеризации муниципальных  служащих Добрянского муниципального района</t>
  </si>
  <si>
    <t>Информирование населения через средства массовой  информации,  рекламные и PR агентства, публикации нормативных  актов</t>
  </si>
  <si>
    <t>Средства района на уплату членских взносов в Совет муниципальных образований Пермского края</t>
  </si>
  <si>
    <t>Обеспечение работников муниципальных учреждений бюджетной сферы Добрянского муниципального района путевками на санаторно-курортное лечение и оздоровление</t>
  </si>
  <si>
    <t>ИТОГО непрограммные направления деятельности</t>
  </si>
  <si>
    <t>Исполнение решений судов, вступивших в законную силу, оплата государственной пошлины и административных штрафов</t>
  </si>
  <si>
    <t>Утвержденный бюджет (в ред. решения ЗС от 26.12.2018 № 451), тыс. руб.</t>
  </si>
  <si>
    <t>Реализация дополнительных общеразвивающих программ</t>
  </si>
  <si>
    <t>Реализация Проектов развития образовательных организаций</t>
  </si>
  <si>
    <t>Проведение ремонтных работ в образовательных организациях</t>
  </si>
  <si>
    <t>Поддержка достижения целевых показателей государтсвенной программы развития агропромышленного комплекса Пермского края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</si>
  <si>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</si>
  <si>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Ремонт муниципальной автомобильной дороги "Никулино-Поповка" км 0+000 - км 3+193</t>
  </si>
  <si>
    <t>Ремонт муниципальной автомобильной дороги "Пермь-Березники"-Гари-Красная Слудка км 0+000 - км 0+975</t>
  </si>
  <si>
    <t>Устройство спортивных площадок и оснащение объектов спортивным оборудованием и инвентарем для занятий физической культуры и спортом</t>
  </si>
  <si>
    <t xml:space="preserve">Реализация мероприятий, направленных на достижение целевых показателей программы дорожной деятельности "Безопасные и качественные автомобильные дороги Пермской городской агломерации" </t>
  </si>
  <si>
    <t>Внесение изменений в Схему территориального планирования Добрянского муниципального района</t>
  </si>
  <si>
    <t>Текущий ремонт помещений, занимаемых отраслевыми (функциональными) органами администрации Добрянского муниципального района</t>
  </si>
  <si>
    <t>Разработка проектов межевания территории и проведения комплексных кадастровых работ</t>
  </si>
  <si>
    <t>Установка системы контроля и управления доступом в образовательных организациях, в рамках реализации концепции АПК "Безопасный город"</t>
  </si>
  <si>
    <t>Выравнивание бюджетной обеспеченности городских поселений  Добрянского муниципального района из районного фонда финансовой поддержки поселений</t>
  </si>
  <si>
    <t>Осуществление полномочий по расчету и предоставлению дотаций на выравнивание бюджетной обеспеченности поселений за счет средств бюджета Пермского края</t>
  </si>
  <si>
    <t>Предоставление отдельным категориям педагогических работников муниципальных образовательных учреждений и медицинских работников государственных медицинских учреждений, расположенных на территории Добрянского района, единовременной выплаты на приобретение и (или) строительство жилья</t>
  </si>
  <si>
    <t>Конкурс социокультурных инициатив и проектов среди некоммерческих организаций Добрянского муниципального района</t>
  </si>
  <si>
    <t>Представительские расходы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</si>
  <si>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</si>
  <si>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Обеспечение жильем отдельных категорий граждан, установленных Федеральным законом от 12 января 1995 г. № 5-ФЗ "О ветеранах"</t>
  </si>
  <si>
    <t>Обеспечение жильем отдельных категорий граждан, установленных Федеральным законом от 24 ноября 1995 г. № 181-ФЗ "О социальной защите инвалидов в Российской Федерации"</t>
  </si>
  <si>
    <t>Подготовка и опубликование в средствах массовой информации статей, материалов, информационных роликов о деятельности главы и администрации района, нормативных правовых актов</t>
  </si>
  <si>
    <t>Подготовка видеоматериала о деятельности администрации района</t>
  </si>
  <si>
    <t>Подготовка информации для выпуска брошюры о деятельности администрации Добрянского района по итогам отчетного года</t>
  </si>
  <si>
    <t>Обеспечение условий для развития физической культуры и массового спорта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</si>
  <si>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</si>
  <si>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Оснащение объектов спортивной инфраструктуры спортивно-технологическим оборудованием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</si>
  <si>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</si>
  <si>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Средства, передаваемые Добрянскому муниципальному району на выполнение части полномочий по решению вопросов местного значения в сфере дорожной деятельности</t>
  </si>
  <si>
    <t>Средства, передаваемые Добрянскому муниципальному району на выполнение части полномочий по решению вопросов местного значения в сфере водоснабжения и водоотведения</t>
  </si>
  <si>
    <t>Создание  условий осуществления медицинской деятельности в модульных зданиях</t>
  </si>
  <si>
    <t>Проектно-изыскательские работы на реконструкцию автомобильной дороги "Дивья - Талица" км.000+000-км.012+350</t>
  </si>
  <si>
    <t>Организация регулярных пассажирских перевозок по регулируемым тарифам по муниципальным маршрутам Добрянского муниципального района</t>
  </si>
  <si>
    <t>Выполнение мероприятий по созданию условий для своевременного и качественного выполнения работ на объекте «Сельский дом культуры на 200 мест в п. Дивья Добрянского района Пермского края»</t>
  </si>
  <si>
    <t>Расходы на ремонт автотранспорта за счет страховых возмещений. Используемого отраслевыми (функциональными) органами администрации Добрянского муниципального района</t>
  </si>
  <si>
    <t>Увеличение финансового обеспечения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 в 2019 году</t>
  </si>
  <si>
    <t>Средства, передаваемые Добрянскому муниципальному району на осуществление части полномочий по исполнению бюджета</t>
  </si>
  <si>
    <t>Функционирование и развитие системы образования Добрянского района</t>
  </si>
  <si>
    <t xml:space="preserve">ИТОГО по программе </t>
  </si>
  <si>
    <t>Культура Добрянского района</t>
  </si>
  <si>
    <t>ИТОГО по программе</t>
  </si>
  <si>
    <t>Развитие физической культуры и спорта на территории Добрянского района</t>
  </si>
  <si>
    <t>Молодежная и семейная политика Добрянского муниципального района</t>
  </si>
  <si>
    <t>Развитие сельского хозяйства, малого и среднего предпринимательства на территории Добрянского района</t>
  </si>
  <si>
    <t>Инфраструктура и градостроительство Добрянского района</t>
  </si>
  <si>
    <t>Управление земельными ресурсами и имуществом Добрянского муниципального района</t>
  </si>
  <si>
    <t>Обеспечение общественной безопасности Добрянского муниципального района</t>
  </si>
  <si>
    <t>Функционирование системы муниципального управления</t>
  </si>
  <si>
    <t>Управление муниципальными финансами и муниципальным долгом</t>
  </si>
  <si>
    <t>Кадровая политика Добрянского муниципального района</t>
  </si>
  <si>
    <t>Поддержка и развитие общественных инициатив на территории Добрянского муниципального района</t>
  </si>
  <si>
    <t>Исполнение решений судов, вступивших в силу, оплата государственной пошлины и административных штрафов</t>
  </si>
  <si>
    <t xml:space="preserve">             </t>
  </si>
  <si>
    <t>бюджета Добянского муниципального района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</si>
  <si>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</si>
  <si>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Единовременная денежная выплата педагогическим работникам муниципальных общеобразовательных учреждений на приобретение (строительство) жилого помещения</t>
  </si>
  <si>
    <t>Создание виртуальных концертных залов</t>
  </si>
  <si>
    <t>Обеспечение качественным спортивным инвентарем и оборудованием муниципальных спортнивных школ</t>
  </si>
  <si>
    <t>Средства, передаваемые Добрянскому муниципальному на выполнение полномочий по содействию в развитии сельскохозяйственного производства в области земель сельскохозяйственного назначения</t>
  </si>
  <si>
    <t>Средства, передаваемые Добрянскому муниципальному району на выполнение полномочий на улучшение жилищных условий граждан, проживающих в сельской местности, в том числе молодых семей и молодых специалистов в рамках реализации ФЦП "Устойчивое развитие сельских территорий на 2014 - 2017 годы и на период до 2020 года"</t>
  </si>
  <si>
    <t>Реализация муниципальных программ по поддержке и развитию объектов коммунальной и социальной инфраструктуры</t>
  </si>
  <si>
    <t>Проведение проектных работ и строительство распределительных газопроводов на территории муниципальных образований Пермского края</t>
  </si>
  <si>
    <t>Обустройство спортивных и детских игровых площадок на территории Добрянского муниципального района</t>
  </si>
  <si>
    <t>Комплексное обследование технического состояния строительных конструкций многоквартирного жилого дома по адресу: г. Добрянка, ул. Герцена, д. 40А.</t>
  </si>
  <si>
    <t>Проведение выборов депутатов Думы Добрянского городского округа</t>
  </si>
  <si>
    <t>Поддержка достижения целевых показателей государтсвенной программы развития агропромышленного комплекса Пермского края (расходы, не софинансируемые из федерального бюджета)</t>
  </si>
  <si>
    <t>Конкурс молодежных социокультурных проектов среди некоммерческих организаций Добрянского муниципального района</t>
  </si>
  <si>
    <t>Приложение 1</t>
  </si>
  <si>
    <t>за 9 месяцев 2019 года</t>
  </si>
  <si>
    <t>Уточненный бюджет (в ред. решения ЗС от 19.08.2019 № 546), тыс. руб.</t>
  </si>
  <si>
    <t>Выполнение мероприятий по созданию условий для электроснабжения врачебной амбулатории с. Перемское Добрянского района</t>
  </si>
  <si>
    <t>Содержание, обслуживание и текущий ремонт жилых помещений специализированного жилищного фонда</t>
  </si>
  <si>
    <t>Средства, передаваемые Добрянскому муниципальному району на осуществлениеисполнительно-распорядительных полномочий по решению вопросов местного значения в переходный период, установленный статьей 4 Закона Пермского края от 25 марта 2019 года № 369-ПК</t>
  </si>
  <si>
    <t>Иные дотации на выполнение полномочий по вопросам местного значения поселений в связи с выпадающими доходами от арендной платы за земельные участки</t>
  </si>
  <si>
    <t>Кассовый расход за 9 месяцев  2019, тыс. руб.</t>
  </si>
  <si>
    <t>Резервный фонд администрации Добрянского муниципального района</t>
  </si>
  <si>
    <t>Анализ финансирования муниципальных программ и непрограммных направлений деятельности за 9 месяцев 2019 г. в разрезе мероприятий</t>
  </si>
  <si>
    <t>Средства, передаваемые Добрянскому муниципальному району на выполнение полномочий по исполнению бюджета в части ведения бухгалтерского, налогового, статистического учета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</si>
</sst>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0.0"/>
    <numFmt numFmtId="166" formatCode="#,##0.0"/>
  </numFmts>
  <fonts count="10" x14ac:knownFonts="1">
    <font>
      <sz val="10"/>
      <name val="Arial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66" fontId="1" fillId="0" borderId="2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justify" vertical="center" wrapText="1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166" fontId="1" fillId="0" borderId="4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justify" vertical="center" wrapText="1"/>
    </xf>
    <xf numFmtId="166" fontId="9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49" fontId="3" fillId="0" borderId="5" xfId="0" applyNumberFormat="1" applyFont="1" applyBorder="1" applyAlignment="1">
      <alignment horizontal="left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justify" vertical="center" wrapText="1"/>
    </xf>
    <xf numFmtId="166" fontId="1" fillId="2" borderId="1" xfId="0" applyNumberFormat="1" applyFont="1" applyFill="1" applyBorder="1" applyAlignment="1">
      <alignment horizontal="right" vertical="center"/>
    </xf>
    <xf numFmtId="166" fontId="1" fillId="2" borderId="3" xfId="0" applyNumberFormat="1" applyFont="1" applyFill="1" applyBorder="1" applyAlignment="1">
      <alignment horizontal="right" vertical="center"/>
    </xf>
    <xf numFmtId="166" fontId="1" fillId="2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right" vertical="center"/>
    </xf>
    <xf numFmtId="166" fontId="1" fillId="0" borderId="5" xfId="0" applyNumberFormat="1" applyFont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justify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justify" vertical="center"/>
    </xf>
    <xf numFmtId="166" fontId="1" fillId="2" borderId="3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166" fontId="9" fillId="2" borderId="5" xfId="0" applyNumberFormat="1" applyFont="1" applyFill="1" applyBorder="1" applyAlignment="1">
      <alignment horizontal="right" vertical="center" wrapText="1"/>
    </xf>
    <xf numFmtId="0" fontId="0" fillId="0" borderId="0" xfId="0" applyFill="1"/>
    <xf numFmtId="166" fontId="1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/>
    </xf>
    <xf numFmtId="166" fontId="9" fillId="2" borderId="5" xfId="0" applyNumberFormat="1" applyFont="1" applyFill="1" applyBorder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 wrapText="1"/>
    </xf>
    <xf numFmtId="166" fontId="9" fillId="2" borderId="2" xfId="0" applyNumberFormat="1" applyFont="1" applyFill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wrapText="1"/>
    </xf>
    <xf numFmtId="166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166" fontId="5" fillId="0" borderId="1" xfId="0" applyNumberFormat="1" applyFont="1" applyBorder="1" applyAlignment="1">
      <alignment horizontal="right" vertical="center"/>
    </xf>
    <xf numFmtId="0" fontId="1" fillId="0" borderId="5" xfId="0" applyFont="1" applyFill="1" applyBorder="1" applyAlignment="1">
      <alignment horizontal="justify" vertical="center" wrapText="1"/>
    </xf>
    <xf numFmtId="166" fontId="1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166" fontId="9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left" vertical="center" wrapText="1"/>
    </xf>
    <xf numFmtId="166" fontId="1" fillId="0" borderId="5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/>
    </xf>
    <xf numFmtId="165" fontId="1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6" fontId="9" fillId="0" borderId="5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vertical="center" wrapText="1"/>
    </xf>
    <xf numFmtId="166" fontId="1" fillId="2" borderId="5" xfId="0" applyNumberFormat="1" applyFont="1" applyFill="1" applyBorder="1" applyAlignment="1">
      <alignment vertical="center"/>
    </xf>
    <xf numFmtId="166" fontId="1" fillId="2" borderId="0" xfId="0" applyNumberFormat="1" applyFont="1" applyFill="1" applyBorder="1" applyAlignment="1">
      <alignment horizontal="right" vertical="center"/>
    </xf>
    <xf numFmtId="166" fontId="1" fillId="0" borderId="10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49"/>
  <sheetViews>
    <sheetView showGridLines="0" tabSelected="1" topLeftCell="A244" zoomScale="140" zoomScaleNormal="140" workbookViewId="0">
      <selection activeCell="A235" sqref="A235"/>
    </sheetView>
  </sheetViews>
  <sheetFormatPr defaultRowHeight="12.75" customHeight="1" x14ac:dyDescent="0.2"/>
  <cols>
    <col min="1" max="1" width="30.7109375" customWidth="1"/>
    <col min="2" max="2" width="13.7109375" customWidth="1"/>
    <col min="3" max="5" width="15.42578125" customWidth="1"/>
    <col min="6" max="6" width="15.85546875" customWidth="1"/>
  </cols>
  <sheetData>
    <row r="1" spans="1:8" ht="12.75" customHeight="1" x14ac:dyDescent="0.2">
      <c r="C1" s="69"/>
      <c r="D1" s="90" t="s">
        <v>214</v>
      </c>
      <c r="E1" s="91"/>
      <c r="F1" s="91"/>
    </row>
    <row r="2" spans="1:8" ht="12.75" customHeight="1" x14ac:dyDescent="0.2">
      <c r="C2" s="69"/>
      <c r="D2" s="90" t="s">
        <v>109</v>
      </c>
      <c r="E2" s="91"/>
      <c r="F2" s="91"/>
    </row>
    <row r="3" spans="1:8" ht="16.5" customHeight="1" x14ac:dyDescent="0.25">
      <c r="A3" s="47"/>
      <c r="B3" s="47"/>
      <c r="C3" s="72" t="s">
        <v>199</v>
      </c>
      <c r="D3" s="92" t="s">
        <v>200</v>
      </c>
      <c r="E3" s="92"/>
      <c r="F3" s="92"/>
    </row>
    <row r="4" spans="1:8" ht="15.75" customHeight="1" x14ac:dyDescent="0.2">
      <c r="A4" s="47"/>
      <c r="B4" s="47"/>
      <c r="C4" s="71"/>
      <c r="D4" s="90" t="s">
        <v>215</v>
      </c>
      <c r="E4" s="92"/>
      <c r="F4" s="92"/>
    </row>
    <row r="5" spans="1:8" ht="15.75" customHeight="1" x14ac:dyDescent="0.2">
      <c r="A5" s="47"/>
      <c r="B5" s="47"/>
      <c r="C5" s="71"/>
      <c r="D5" s="70"/>
      <c r="E5" s="73"/>
      <c r="F5" s="73"/>
    </row>
    <row r="6" spans="1:8" ht="39.75" customHeight="1" x14ac:dyDescent="0.3">
      <c r="A6" s="93" t="s">
        <v>223</v>
      </c>
      <c r="B6" s="94"/>
      <c r="C6" s="94"/>
      <c r="D6" s="94"/>
      <c r="E6" s="94"/>
      <c r="F6" s="94"/>
    </row>
    <row r="7" spans="1:8" ht="89.25" x14ac:dyDescent="0.2">
      <c r="A7" s="1" t="s">
        <v>28</v>
      </c>
      <c r="B7" s="10" t="s">
        <v>146</v>
      </c>
      <c r="C7" s="10" t="s">
        <v>216</v>
      </c>
      <c r="D7" s="10" t="s">
        <v>26</v>
      </c>
      <c r="E7" s="10" t="s">
        <v>221</v>
      </c>
      <c r="F7" s="16" t="s">
        <v>78</v>
      </c>
    </row>
    <row r="8" spans="1:8" x14ac:dyDescent="0.2">
      <c r="A8" s="1" t="s">
        <v>21</v>
      </c>
      <c r="B8" s="1" t="s">
        <v>22</v>
      </c>
      <c r="C8" s="1" t="s">
        <v>23</v>
      </c>
      <c r="D8" s="1" t="s">
        <v>24</v>
      </c>
      <c r="E8" s="1" t="s">
        <v>25</v>
      </c>
      <c r="F8" s="2">
        <v>6</v>
      </c>
    </row>
    <row r="9" spans="1:8" ht="15" x14ac:dyDescent="0.2">
      <c r="A9" s="84" t="s">
        <v>184</v>
      </c>
      <c r="B9" s="85"/>
      <c r="C9" s="85"/>
      <c r="D9" s="85"/>
      <c r="E9" s="85"/>
      <c r="F9" s="86"/>
    </row>
    <row r="10" spans="1:8" ht="38.25" x14ac:dyDescent="0.2">
      <c r="A10" s="3" t="s">
        <v>110</v>
      </c>
      <c r="B10" s="38">
        <v>220068.1</v>
      </c>
      <c r="C10" s="38">
        <v>239264.3</v>
      </c>
      <c r="D10" s="38">
        <f>C10-B10</f>
        <v>19196.199999999983</v>
      </c>
      <c r="E10" s="38">
        <v>178174</v>
      </c>
      <c r="F10" s="74">
        <f t="shared" ref="F10:F37" si="0">E10/C10*100</f>
        <v>74.467440399591595</v>
      </c>
    </row>
    <row r="11" spans="1:8" ht="38.25" x14ac:dyDescent="0.2">
      <c r="A11" s="3" t="s">
        <v>32</v>
      </c>
      <c r="B11" s="12">
        <v>53731.5</v>
      </c>
      <c r="C11" s="12">
        <v>53624.4</v>
      </c>
      <c r="D11" s="4">
        <f>C11-B11</f>
        <v>-107.09999999999854</v>
      </c>
      <c r="E11" s="4">
        <v>37149.300000000003</v>
      </c>
      <c r="F11" s="74">
        <f t="shared" si="0"/>
        <v>69.276859041779488</v>
      </c>
    </row>
    <row r="12" spans="1:8" x14ac:dyDescent="0.2">
      <c r="A12" s="13" t="s">
        <v>33</v>
      </c>
      <c r="B12" s="82">
        <v>19720.599999999999</v>
      </c>
      <c r="C12" s="34">
        <v>19720.599999999999</v>
      </c>
      <c r="D12" s="83">
        <f>C12-B12</f>
        <v>0</v>
      </c>
      <c r="E12" s="52">
        <v>13947.2</v>
      </c>
      <c r="F12" s="79">
        <f t="shared" si="0"/>
        <v>70.724014482317983</v>
      </c>
    </row>
    <row r="13" spans="1:8" ht="38.25" x14ac:dyDescent="0.2">
      <c r="A13" s="11" t="s">
        <v>111</v>
      </c>
      <c r="B13" s="34">
        <v>261425.3</v>
      </c>
      <c r="C13" s="34">
        <v>284514.40000000002</v>
      </c>
      <c r="D13" s="52">
        <f>C13-B13</f>
        <v>23089.100000000035</v>
      </c>
      <c r="E13" s="4">
        <f>13592.8+200012.6</f>
        <v>213605.4</v>
      </c>
      <c r="F13" s="79">
        <f t="shared" si="0"/>
        <v>75.077184142524942</v>
      </c>
    </row>
    <row r="14" spans="1:8" ht="63.75" x14ac:dyDescent="0.2">
      <c r="A14" s="11" t="s">
        <v>35</v>
      </c>
      <c r="B14" s="14">
        <v>65639.7</v>
      </c>
      <c r="C14" s="14">
        <v>69132.800000000003</v>
      </c>
      <c r="D14" s="4">
        <f t="shared" ref="D14:D37" si="1">C14-B14</f>
        <v>3493.1000000000058</v>
      </c>
      <c r="E14" s="4">
        <v>49321.3</v>
      </c>
      <c r="F14" s="74">
        <f t="shared" si="0"/>
        <v>71.342835817441212</v>
      </c>
    </row>
    <row r="15" spans="1:8" ht="38.25" x14ac:dyDescent="0.2">
      <c r="A15" s="11" t="s">
        <v>36</v>
      </c>
      <c r="B15" s="14">
        <v>17218.599999999999</v>
      </c>
      <c r="C15" s="18">
        <v>16176</v>
      </c>
      <c r="D15" s="4">
        <f t="shared" si="1"/>
        <v>-1042.5999999999985</v>
      </c>
      <c r="E15" s="4">
        <f>6774.6+3617.4</f>
        <v>10392</v>
      </c>
      <c r="F15" s="74">
        <f t="shared" si="0"/>
        <v>64.2433234421365</v>
      </c>
      <c r="H15" s="68"/>
    </row>
    <row r="16" spans="1:8" ht="25.5" x14ac:dyDescent="0.2">
      <c r="A16" s="11" t="s">
        <v>37</v>
      </c>
      <c r="B16" s="14">
        <v>1056.5999999999999</v>
      </c>
      <c r="C16" s="14">
        <v>1056.5999999999999</v>
      </c>
      <c r="D16" s="4">
        <f t="shared" si="1"/>
        <v>0</v>
      </c>
      <c r="E16" s="4">
        <v>732.9</v>
      </c>
      <c r="F16" s="74">
        <f t="shared" si="0"/>
        <v>69.363997728563319</v>
      </c>
    </row>
    <row r="17" spans="1:6" ht="55.5" customHeight="1" x14ac:dyDescent="0.2">
      <c r="A17" s="11" t="s">
        <v>112</v>
      </c>
      <c r="B17" s="14">
        <v>52</v>
      </c>
      <c r="C17" s="14">
        <v>52</v>
      </c>
      <c r="D17" s="4">
        <f t="shared" si="1"/>
        <v>0</v>
      </c>
      <c r="E17" s="4">
        <v>52</v>
      </c>
      <c r="F17" s="74">
        <f t="shared" si="0"/>
        <v>100</v>
      </c>
    </row>
    <row r="18" spans="1:6" ht="33" customHeight="1" x14ac:dyDescent="0.2">
      <c r="A18" s="11" t="s">
        <v>147</v>
      </c>
      <c r="B18" s="14">
        <v>20327</v>
      </c>
      <c r="C18" s="14">
        <v>20434.099999999999</v>
      </c>
      <c r="D18" s="4">
        <f t="shared" si="1"/>
        <v>107.09999999999854</v>
      </c>
      <c r="E18" s="4">
        <v>15442.7</v>
      </c>
      <c r="F18" s="74">
        <f t="shared" si="0"/>
        <v>75.573184040403063</v>
      </c>
    </row>
    <row r="19" spans="1:6" ht="43.5" customHeight="1" x14ac:dyDescent="0.2">
      <c r="A19" s="11" t="s">
        <v>0</v>
      </c>
      <c r="B19" s="14">
        <v>2480.3000000000002</v>
      </c>
      <c r="C19" s="14">
        <v>2480.3000000000002</v>
      </c>
      <c r="D19" s="4">
        <f t="shared" si="1"/>
        <v>0</v>
      </c>
      <c r="E19" s="4">
        <v>1873</v>
      </c>
      <c r="F19" s="74">
        <f t="shared" si="0"/>
        <v>75.515058662258596</v>
      </c>
    </row>
    <row r="20" spans="1:6" ht="28.5" customHeight="1" x14ac:dyDescent="0.2">
      <c r="A20" s="11" t="s">
        <v>38</v>
      </c>
      <c r="B20" s="14">
        <v>649.9</v>
      </c>
      <c r="C20" s="14">
        <v>649.9</v>
      </c>
      <c r="D20" s="4">
        <f t="shared" si="1"/>
        <v>0</v>
      </c>
      <c r="E20" s="4">
        <v>504.9</v>
      </c>
      <c r="F20" s="74">
        <f t="shared" si="0"/>
        <v>77.688875211571002</v>
      </c>
    </row>
    <row r="21" spans="1:6" ht="56.25" customHeight="1" x14ac:dyDescent="0.2">
      <c r="A21" s="13" t="s">
        <v>34</v>
      </c>
      <c r="B21" s="15">
        <v>190.3</v>
      </c>
      <c r="C21" s="15">
        <v>145.80000000000001</v>
      </c>
      <c r="D21" s="5">
        <f t="shared" si="1"/>
        <v>-44.5</v>
      </c>
      <c r="E21" s="5">
        <f>22.5+57.5</f>
        <v>80</v>
      </c>
      <c r="F21" s="78">
        <f t="shared" si="0"/>
        <v>54.869684499314118</v>
      </c>
    </row>
    <row r="22" spans="1:6" ht="34.5" customHeight="1" x14ac:dyDescent="0.2">
      <c r="A22" s="13" t="s">
        <v>148</v>
      </c>
      <c r="B22" s="15">
        <v>2396.8000000000002</v>
      </c>
      <c r="C22" s="15">
        <v>2396.8000000000002</v>
      </c>
      <c r="D22" s="5">
        <f t="shared" si="1"/>
        <v>0</v>
      </c>
      <c r="E22" s="5">
        <v>2144.8000000000002</v>
      </c>
      <c r="F22" s="78">
        <f t="shared" si="0"/>
        <v>89.485981308411212</v>
      </c>
    </row>
    <row r="23" spans="1:6" ht="43.5" customHeight="1" x14ac:dyDescent="0.2">
      <c r="A23" s="13" t="s">
        <v>1</v>
      </c>
      <c r="B23" s="15">
        <v>80</v>
      </c>
      <c r="C23" s="15">
        <v>80</v>
      </c>
      <c r="D23" s="4">
        <f t="shared" si="1"/>
        <v>0</v>
      </c>
      <c r="E23" s="4">
        <v>80</v>
      </c>
      <c r="F23" s="74">
        <f t="shared" si="0"/>
        <v>100</v>
      </c>
    </row>
    <row r="24" spans="1:6" ht="56.25" customHeight="1" x14ac:dyDescent="0.2">
      <c r="A24" s="11" t="s">
        <v>39</v>
      </c>
      <c r="B24" s="14">
        <v>5302.9</v>
      </c>
      <c r="C24" s="14">
        <v>4852.3999999999996</v>
      </c>
      <c r="D24" s="4">
        <f t="shared" si="1"/>
        <v>-450.5</v>
      </c>
      <c r="E24" s="4">
        <v>4020</v>
      </c>
      <c r="F24" s="74">
        <f t="shared" si="0"/>
        <v>82.845602176242693</v>
      </c>
    </row>
    <row r="25" spans="1:6" ht="36" customHeight="1" x14ac:dyDescent="0.2">
      <c r="A25" s="17" t="s">
        <v>41</v>
      </c>
      <c r="B25" s="14">
        <v>10879</v>
      </c>
      <c r="C25" s="14">
        <v>10879</v>
      </c>
      <c r="D25" s="5">
        <f t="shared" si="1"/>
        <v>0</v>
      </c>
      <c r="E25" s="5">
        <f>9239.9+143.5+963.3</f>
        <v>10346.699999999999</v>
      </c>
      <c r="F25" s="78">
        <f t="shared" si="0"/>
        <v>95.10708704844194</v>
      </c>
    </row>
    <row r="26" spans="1:6" ht="29.25" customHeight="1" x14ac:dyDescent="0.2">
      <c r="A26" s="11" t="s">
        <v>40</v>
      </c>
      <c r="B26" s="18">
        <v>975</v>
      </c>
      <c r="C26" s="18">
        <v>975</v>
      </c>
      <c r="D26" s="5">
        <f t="shared" si="1"/>
        <v>0</v>
      </c>
      <c r="E26" s="5">
        <f>878.2+65.3</f>
        <v>943.5</v>
      </c>
      <c r="F26" s="78">
        <f t="shared" si="0"/>
        <v>96.769230769230774</v>
      </c>
    </row>
    <row r="27" spans="1:6" ht="42" customHeight="1" x14ac:dyDescent="0.2">
      <c r="A27" s="11" t="s">
        <v>111</v>
      </c>
      <c r="B27" s="14">
        <v>10468.5</v>
      </c>
      <c r="C27" s="14">
        <v>10402.5</v>
      </c>
      <c r="D27" s="4">
        <f t="shared" si="1"/>
        <v>-66</v>
      </c>
      <c r="E27" s="4">
        <f>4550.3+4637.2+62+100</f>
        <v>9349.5</v>
      </c>
      <c r="F27" s="78">
        <f t="shared" si="0"/>
        <v>89.877433309300642</v>
      </c>
    </row>
    <row r="28" spans="1:6" ht="131.25" customHeight="1" x14ac:dyDescent="0.2">
      <c r="A28" s="13" t="s">
        <v>42</v>
      </c>
      <c r="B28" s="18">
        <v>6967.4</v>
      </c>
      <c r="C28" s="18">
        <v>6967.4</v>
      </c>
      <c r="D28" s="5">
        <f t="shared" si="1"/>
        <v>0</v>
      </c>
      <c r="E28" s="5">
        <v>6507.5</v>
      </c>
      <c r="F28" s="74">
        <f t="shared" si="0"/>
        <v>93.39925940810059</v>
      </c>
    </row>
    <row r="29" spans="1:6" ht="78.75" customHeight="1" x14ac:dyDescent="0.2">
      <c r="A29" s="13" t="s">
        <v>202</v>
      </c>
      <c r="B29" s="18">
        <v>0</v>
      </c>
      <c r="C29" s="18">
        <v>6000</v>
      </c>
      <c r="D29" s="5">
        <f t="shared" si="1"/>
        <v>6000</v>
      </c>
      <c r="E29" s="5">
        <v>2000</v>
      </c>
      <c r="F29" s="74">
        <f t="shared" si="0"/>
        <v>33.333333333333329</v>
      </c>
    </row>
    <row r="30" spans="1:6" ht="45" customHeight="1" x14ac:dyDescent="0.2">
      <c r="A30" s="11" t="s">
        <v>111</v>
      </c>
      <c r="B30" s="18">
        <v>33530.5</v>
      </c>
      <c r="C30" s="18">
        <v>33156.9</v>
      </c>
      <c r="D30" s="5">
        <f t="shared" si="1"/>
        <v>-373.59999999999854</v>
      </c>
      <c r="E30" s="5">
        <f>15504.1+8007.4</f>
        <v>23511.5</v>
      </c>
      <c r="F30" s="74">
        <f t="shared" si="0"/>
        <v>70.909825707469636</v>
      </c>
    </row>
    <row r="31" spans="1:6" ht="47.25" customHeight="1" x14ac:dyDescent="0.2">
      <c r="A31" s="11" t="s">
        <v>43</v>
      </c>
      <c r="B31" s="14">
        <v>7528.1</v>
      </c>
      <c r="C31" s="14">
        <v>8324.9</v>
      </c>
      <c r="D31" s="5">
        <f t="shared" si="1"/>
        <v>796.79999999999927</v>
      </c>
      <c r="E31" s="5">
        <v>6121.8</v>
      </c>
      <c r="F31" s="74">
        <f t="shared" si="0"/>
        <v>73.536018450672074</v>
      </c>
    </row>
    <row r="32" spans="1:6" ht="30.75" customHeight="1" x14ac:dyDescent="0.2">
      <c r="A32" s="11" t="s">
        <v>149</v>
      </c>
      <c r="B32" s="14">
        <v>1000</v>
      </c>
      <c r="C32" s="14">
        <v>3012.7</v>
      </c>
      <c r="D32" s="5">
        <f t="shared" si="1"/>
        <v>2012.6999999999998</v>
      </c>
      <c r="E32" s="5">
        <v>3154.8</v>
      </c>
      <c r="F32" s="74">
        <f t="shared" si="0"/>
        <v>104.71669930627014</v>
      </c>
    </row>
    <row r="33" spans="1:6" ht="92.25" customHeight="1" x14ac:dyDescent="0.2">
      <c r="A33" s="11" t="s">
        <v>116</v>
      </c>
      <c r="B33" s="14">
        <v>30064.9</v>
      </c>
      <c r="C33" s="14">
        <v>28835.599999999999</v>
      </c>
      <c r="D33" s="5">
        <f t="shared" si="1"/>
        <v>-1229.3000000000029</v>
      </c>
      <c r="E33" s="5">
        <f>2900.3+866.2+1487.8</f>
        <v>5254.3</v>
      </c>
      <c r="F33" s="74">
        <f t="shared" si="0"/>
        <v>18.221573332963423</v>
      </c>
    </row>
    <row r="34" spans="1:6" ht="84" customHeight="1" x14ac:dyDescent="0.2">
      <c r="A34" s="11" t="s">
        <v>114</v>
      </c>
      <c r="B34" s="14">
        <v>294.39999999999998</v>
      </c>
      <c r="C34" s="53">
        <v>294.39999999999998</v>
      </c>
      <c r="D34" s="5">
        <f t="shared" si="1"/>
        <v>0</v>
      </c>
      <c r="E34" s="5">
        <v>156.6</v>
      </c>
      <c r="F34" s="74">
        <f t="shared" si="0"/>
        <v>53.192934782608702</v>
      </c>
    </row>
    <row r="35" spans="1:6" ht="66.75" customHeight="1" x14ac:dyDescent="0.2">
      <c r="A35" s="11" t="s">
        <v>115</v>
      </c>
      <c r="B35" s="14">
        <v>2655.7</v>
      </c>
      <c r="C35" s="53">
        <v>3524.8</v>
      </c>
      <c r="D35" s="5">
        <f t="shared" si="1"/>
        <v>869.10000000000036</v>
      </c>
      <c r="E35" s="5">
        <v>2886.6</v>
      </c>
      <c r="F35" s="74">
        <f t="shared" si="0"/>
        <v>81.894008170676344</v>
      </c>
    </row>
    <row r="36" spans="1:6" ht="48" customHeight="1" x14ac:dyDescent="0.2">
      <c r="A36" s="11" t="s">
        <v>171</v>
      </c>
      <c r="B36" s="14">
        <v>0</v>
      </c>
      <c r="C36" s="53">
        <v>1802.8</v>
      </c>
      <c r="D36" s="5">
        <f t="shared" si="1"/>
        <v>1802.8</v>
      </c>
      <c r="E36" s="5">
        <v>1802.8</v>
      </c>
      <c r="F36" s="74">
        <f t="shared" si="0"/>
        <v>100</v>
      </c>
    </row>
    <row r="37" spans="1:6" ht="71.25" customHeight="1" x14ac:dyDescent="0.2">
      <c r="A37" s="11" t="s">
        <v>172</v>
      </c>
      <c r="B37" s="14">
        <v>0</v>
      </c>
      <c r="C37" s="53">
        <v>1043.4000000000001</v>
      </c>
      <c r="D37" s="5">
        <f t="shared" si="1"/>
        <v>1043.4000000000001</v>
      </c>
      <c r="E37" s="5">
        <v>1043.4000000000001</v>
      </c>
      <c r="F37" s="74">
        <f t="shared" si="0"/>
        <v>100</v>
      </c>
    </row>
    <row r="38" spans="1:6" ht="15.75" x14ac:dyDescent="0.2">
      <c r="A38" s="7" t="s">
        <v>185</v>
      </c>
      <c r="B38" s="9">
        <f>SUM(B10:B37)</f>
        <v>774703.10000000009</v>
      </c>
      <c r="C38" s="9">
        <f>SUM(C10:C37)</f>
        <v>829799.80000000028</v>
      </c>
      <c r="D38" s="6">
        <f>C38-B38</f>
        <v>55096.700000000186</v>
      </c>
      <c r="E38" s="9">
        <f>SUM(E10:E37)</f>
        <v>600598.50000000012</v>
      </c>
      <c r="F38" s="75">
        <f>E38/C38*100</f>
        <v>72.378723157079563</v>
      </c>
    </row>
    <row r="39" spans="1:6" ht="15" x14ac:dyDescent="0.2">
      <c r="A39" s="84" t="s">
        <v>186</v>
      </c>
      <c r="B39" s="98"/>
      <c r="C39" s="98"/>
      <c r="D39" s="98"/>
      <c r="E39" s="98"/>
      <c r="F39" s="99"/>
    </row>
    <row r="40" spans="1:6" ht="38.25" x14ac:dyDescent="0.2">
      <c r="A40" s="11" t="s">
        <v>43</v>
      </c>
      <c r="B40" s="22">
        <v>3996.6</v>
      </c>
      <c r="C40" s="22">
        <v>4259</v>
      </c>
      <c r="D40" s="4">
        <f t="shared" ref="D40:D52" si="2">C40-B40</f>
        <v>262.40000000000009</v>
      </c>
      <c r="E40" s="4">
        <v>3285</v>
      </c>
      <c r="F40" s="74">
        <f t="shared" ref="F40:F51" si="3">E40/C40*100</f>
        <v>77.130781873679268</v>
      </c>
    </row>
    <row r="41" spans="1:6" ht="25.5" x14ac:dyDescent="0.2">
      <c r="A41" s="11" t="s">
        <v>44</v>
      </c>
      <c r="B41" s="22">
        <v>5920</v>
      </c>
      <c r="C41" s="22">
        <v>5920</v>
      </c>
      <c r="D41" s="4">
        <f t="shared" si="2"/>
        <v>0</v>
      </c>
      <c r="E41" s="4">
        <v>4508.8999999999996</v>
      </c>
      <c r="F41" s="74">
        <f t="shared" si="3"/>
        <v>76.16385135135134</v>
      </c>
    </row>
    <row r="42" spans="1:6" ht="38.25" x14ac:dyDescent="0.2">
      <c r="A42" s="11" t="s">
        <v>2</v>
      </c>
      <c r="B42" s="22">
        <v>272</v>
      </c>
      <c r="C42" s="22">
        <v>272</v>
      </c>
      <c r="D42" s="4">
        <f t="shared" si="2"/>
        <v>0</v>
      </c>
      <c r="E42" s="4">
        <v>191.4</v>
      </c>
      <c r="F42" s="74">
        <f t="shared" si="3"/>
        <v>70.367647058823536</v>
      </c>
    </row>
    <row r="43" spans="1:6" ht="63.75" x14ac:dyDescent="0.2">
      <c r="A43" s="11" t="s">
        <v>3</v>
      </c>
      <c r="B43" s="22">
        <v>25</v>
      </c>
      <c r="C43" s="22">
        <v>25</v>
      </c>
      <c r="D43" s="4">
        <f t="shared" si="2"/>
        <v>0</v>
      </c>
      <c r="E43" s="4">
        <v>25</v>
      </c>
      <c r="F43" s="74">
        <f t="shared" si="3"/>
        <v>100</v>
      </c>
    </row>
    <row r="44" spans="1:6" ht="25.5" x14ac:dyDescent="0.2">
      <c r="A44" s="19" t="s">
        <v>4</v>
      </c>
      <c r="B44" s="20">
        <v>135</v>
      </c>
      <c r="C44" s="20">
        <v>135</v>
      </c>
      <c r="D44" s="4">
        <f t="shared" si="2"/>
        <v>0</v>
      </c>
      <c r="E44" s="4">
        <v>99.1</v>
      </c>
      <c r="F44" s="74">
        <f t="shared" si="3"/>
        <v>73.407407407407405</v>
      </c>
    </row>
    <row r="45" spans="1:6" ht="66.75" customHeight="1" x14ac:dyDescent="0.2">
      <c r="A45" s="21" t="s">
        <v>5</v>
      </c>
      <c r="B45" s="22">
        <v>30</v>
      </c>
      <c r="C45" s="22">
        <v>30</v>
      </c>
      <c r="D45" s="4">
        <f t="shared" si="2"/>
        <v>0</v>
      </c>
      <c r="E45" s="4">
        <v>15.5</v>
      </c>
      <c r="F45" s="74">
        <f t="shared" si="3"/>
        <v>51.666666666666671</v>
      </c>
    </row>
    <row r="46" spans="1:6" ht="91.5" customHeight="1" x14ac:dyDescent="0.2">
      <c r="A46" s="21" t="s">
        <v>73</v>
      </c>
      <c r="B46" s="22">
        <v>50</v>
      </c>
      <c r="C46" s="22">
        <v>50</v>
      </c>
      <c r="D46" s="4">
        <f t="shared" si="2"/>
        <v>0</v>
      </c>
      <c r="E46" s="4">
        <v>21.5</v>
      </c>
      <c r="F46" s="74">
        <f t="shared" si="3"/>
        <v>43</v>
      </c>
    </row>
    <row r="47" spans="1:6" ht="70.5" customHeight="1" x14ac:dyDescent="0.2">
      <c r="A47" s="21" t="s">
        <v>113</v>
      </c>
      <c r="B47" s="22">
        <v>30308.9</v>
      </c>
      <c r="C47" s="22">
        <v>30308.9</v>
      </c>
      <c r="D47" s="4">
        <f t="shared" si="2"/>
        <v>0</v>
      </c>
      <c r="E47" s="4">
        <v>22669.599999999999</v>
      </c>
      <c r="F47" s="74">
        <f t="shared" si="3"/>
        <v>74.795192171276412</v>
      </c>
    </row>
    <row r="48" spans="1:6" ht="30.75" customHeight="1" x14ac:dyDescent="0.2">
      <c r="A48" s="21" t="s">
        <v>38</v>
      </c>
      <c r="B48" s="22">
        <v>162.69999999999999</v>
      </c>
      <c r="C48" s="22">
        <v>162.69999999999999</v>
      </c>
      <c r="D48" s="4">
        <f t="shared" si="2"/>
        <v>0</v>
      </c>
      <c r="E48" s="4">
        <v>130.5</v>
      </c>
      <c r="F48" s="74">
        <f t="shared" si="3"/>
        <v>80.208973570989556</v>
      </c>
    </row>
    <row r="49" spans="1:6" ht="132" customHeight="1" x14ac:dyDescent="0.2">
      <c r="A49" s="13" t="s">
        <v>42</v>
      </c>
      <c r="B49" s="22">
        <v>281.3</v>
      </c>
      <c r="C49" s="22">
        <v>281.3</v>
      </c>
      <c r="D49" s="4">
        <f t="shared" si="2"/>
        <v>0</v>
      </c>
      <c r="E49" s="4">
        <v>342.2</v>
      </c>
      <c r="F49" s="78">
        <f t="shared" si="3"/>
        <v>121.64948453608247</v>
      </c>
    </row>
    <row r="50" spans="1:6" ht="93" customHeight="1" x14ac:dyDescent="0.2">
      <c r="A50" s="11" t="s">
        <v>116</v>
      </c>
      <c r="B50" s="22">
        <v>2788.4</v>
      </c>
      <c r="C50" s="22">
        <v>2788.4</v>
      </c>
      <c r="D50" s="4">
        <f t="shared" si="2"/>
        <v>0</v>
      </c>
      <c r="E50" s="4">
        <v>2788.4</v>
      </c>
      <c r="F50" s="74">
        <f t="shared" si="3"/>
        <v>100</v>
      </c>
    </row>
    <row r="51" spans="1:6" ht="31.5" customHeight="1" x14ac:dyDescent="0.2">
      <c r="A51" s="11" t="s">
        <v>203</v>
      </c>
      <c r="B51" s="22">
        <v>0</v>
      </c>
      <c r="C51" s="22">
        <v>5600</v>
      </c>
      <c r="D51" s="4">
        <f t="shared" si="2"/>
        <v>5600</v>
      </c>
      <c r="E51" s="4">
        <v>0</v>
      </c>
      <c r="F51" s="74">
        <f t="shared" si="3"/>
        <v>0</v>
      </c>
    </row>
    <row r="52" spans="1:6" ht="15.75" x14ac:dyDescent="0.2">
      <c r="A52" s="7" t="s">
        <v>187</v>
      </c>
      <c r="B52" s="6">
        <f>SUM(B40:B51)</f>
        <v>43969.9</v>
      </c>
      <c r="C52" s="6">
        <f>SUM(C40:C51)</f>
        <v>49832.3</v>
      </c>
      <c r="D52" s="6">
        <f t="shared" si="2"/>
        <v>5862.4000000000015</v>
      </c>
      <c r="E52" s="6">
        <f>SUM(E40:E51)</f>
        <v>34077.1</v>
      </c>
      <c r="F52" s="75">
        <f>E52/C52*100</f>
        <v>68.383558455058264</v>
      </c>
    </row>
    <row r="53" spans="1:6" x14ac:dyDescent="0.2">
      <c r="A53" s="84" t="s">
        <v>188</v>
      </c>
      <c r="B53" s="88"/>
      <c r="C53" s="88"/>
      <c r="D53" s="88"/>
      <c r="E53" s="88"/>
      <c r="F53" s="89"/>
    </row>
    <row r="54" spans="1:6" ht="63.75" x14ac:dyDescent="0.2">
      <c r="A54" s="3" t="s">
        <v>117</v>
      </c>
      <c r="B54" s="38">
        <v>18238.5</v>
      </c>
      <c r="C54" s="38">
        <v>18201.900000000001</v>
      </c>
      <c r="D54" s="4">
        <f t="shared" ref="D54:D63" si="4">C54-B54</f>
        <v>-36.599999999998545</v>
      </c>
      <c r="E54" s="42">
        <v>12968.6</v>
      </c>
      <c r="F54" s="38">
        <f t="shared" ref="F54:F63" si="5">E54/C54*100</f>
        <v>71.24860591476714</v>
      </c>
    </row>
    <row r="55" spans="1:6" ht="76.5" x14ac:dyDescent="0.2">
      <c r="A55" s="3" t="s">
        <v>118</v>
      </c>
      <c r="B55" s="38">
        <v>12961</v>
      </c>
      <c r="C55" s="38">
        <v>12961</v>
      </c>
      <c r="D55" s="4">
        <f t="shared" si="4"/>
        <v>0</v>
      </c>
      <c r="E55" s="42">
        <v>9203</v>
      </c>
      <c r="F55" s="38">
        <f t="shared" si="5"/>
        <v>71.005323663297588</v>
      </c>
    </row>
    <row r="56" spans="1:6" ht="51" x14ac:dyDescent="0.2">
      <c r="A56" s="3" t="s">
        <v>204</v>
      </c>
      <c r="B56" s="38">
        <v>0</v>
      </c>
      <c r="C56" s="38">
        <v>1939.4</v>
      </c>
      <c r="D56" s="4">
        <f t="shared" si="4"/>
        <v>1939.4</v>
      </c>
      <c r="E56" s="42">
        <v>1939.4</v>
      </c>
      <c r="F56" s="38">
        <f t="shared" si="5"/>
        <v>100</v>
      </c>
    </row>
    <row r="57" spans="1:6" ht="102" x14ac:dyDescent="0.2">
      <c r="A57" s="21" t="s">
        <v>45</v>
      </c>
      <c r="B57" s="22">
        <v>672</v>
      </c>
      <c r="C57" s="22">
        <v>672</v>
      </c>
      <c r="D57" s="4">
        <f t="shared" si="4"/>
        <v>0</v>
      </c>
      <c r="E57" s="4">
        <v>493.2</v>
      </c>
      <c r="F57" s="74">
        <f t="shared" si="5"/>
        <v>73.392857142857139</v>
      </c>
    </row>
    <row r="58" spans="1:6" ht="102" x14ac:dyDescent="0.2">
      <c r="A58" s="26" t="s">
        <v>46</v>
      </c>
      <c r="B58" s="29">
        <v>50</v>
      </c>
      <c r="C58" s="29">
        <v>50</v>
      </c>
      <c r="D58" s="4">
        <f t="shared" si="4"/>
        <v>0</v>
      </c>
      <c r="E58" s="4">
        <v>36.700000000000003</v>
      </c>
      <c r="F58" s="74">
        <f t="shared" si="5"/>
        <v>73.400000000000006</v>
      </c>
    </row>
    <row r="59" spans="1:6" ht="127.5" x14ac:dyDescent="0.2">
      <c r="A59" s="11" t="s">
        <v>79</v>
      </c>
      <c r="B59" s="22">
        <v>195.6</v>
      </c>
      <c r="C59" s="22">
        <v>195.6</v>
      </c>
      <c r="D59" s="4">
        <f t="shared" si="4"/>
        <v>0</v>
      </c>
      <c r="E59" s="4">
        <v>2.6</v>
      </c>
      <c r="F59" s="74">
        <f t="shared" si="5"/>
        <v>1.3292433537832311</v>
      </c>
    </row>
    <row r="60" spans="1:6" ht="51" x14ac:dyDescent="0.2">
      <c r="A60" s="11" t="s">
        <v>119</v>
      </c>
      <c r="B60" s="22">
        <v>500</v>
      </c>
      <c r="C60" s="22">
        <v>500</v>
      </c>
      <c r="D60" s="4">
        <f t="shared" si="4"/>
        <v>0</v>
      </c>
      <c r="E60" s="4">
        <v>199.4</v>
      </c>
      <c r="F60" s="74">
        <f t="shared" si="5"/>
        <v>39.879999999999995</v>
      </c>
    </row>
    <row r="61" spans="1:6" s="47" customFormat="1" ht="38.25" x14ac:dyDescent="0.2">
      <c r="A61" s="60" t="s">
        <v>173</v>
      </c>
      <c r="B61" s="77">
        <v>0</v>
      </c>
      <c r="C61" s="77">
        <v>625.9</v>
      </c>
      <c r="D61" s="5">
        <f t="shared" si="4"/>
        <v>625.9</v>
      </c>
      <c r="E61" s="67">
        <v>625.9</v>
      </c>
      <c r="F61" s="78">
        <f t="shared" si="5"/>
        <v>100</v>
      </c>
    </row>
    <row r="62" spans="1:6" s="47" customFormat="1" ht="63.75" x14ac:dyDescent="0.2">
      <c r="A62" s="60" t="s">
        <v>174</v>
      </c>
      <c r="B62" s="77">
        <v>0</v>
      </c>
      <c r="C62" s="77">
        <v>0</v>
      </c>
      <c r="D62" s="5">
        <f t="shared" si="4"/>
        <v>0</v>
      </c>
      <c r="E62" s="67">
        <v>0</v>
      </c>
      <c r="F62" s="78">
        <v>0</v>
      </c>
    </row>
    <row r="63" spans="1:6" ht="15.75" x14ac:dyDescent="0.2">
      <c r="A63" s="27" t="s">
        <v>187</v>
      </c>
      <c r="B63" s="28">
        <f>SUM(B54:B62)</f>
        <v>32617.1</v>
      </c>
      <c r="C63" s="28">
        <f>SUM(C54:C62)</f>
        <v>35145.800000000003</v>
      </c>
      <c r="D63" s="6">
        <f t="shared" si="4"/>
        <v>2528.7000000000044</v>
      </c>
      <c r="E63" s="28">
        <f>SUM(E54:E62)</f>
        <v>25468.800000000003</v>
      </c>
      <c r="F63" s="75">
        <f t="shared" si="5"/>
        <v>72.466126820274397</v>
      </c>
    </row>
    <row r="64" spans="1:6" x14ac:dyDescent="0.2">
      <c r="A64" s="84" t="s">
        <v>189</v>
      </c>
      <c r="B64" s="88"/>
      <c r="C64" s="88"/>
      <c r="D64" s="88"/>
      <c r="E64" s="88"/>
      <c r="F64" s="89"/>
    </row>
    <row r="65" spans="1:6" ht="51" x14ac:dyDescent="0.2">
      <c r="A65" s="11" t="s">
        <v>7</v>
      </c>
      <c r="B65" s="22">
        <v>750</v>
      </c>
      <c r="C65" s="22">
        <v>570</v>
      </c>
      <c r="D65" s="4">
        <f t="shared" ref="D65:D72" si="6">C65-B65</f>
        <v>-180</v>
      </c>
      <c r="E65" s="4">
        <v>502.5</v>
      </c>
      <c r="F65" s="74">
        <f t="shared" ref="F65:F72" si="7">E65/C65*100</f>
        <v>88.157894736842096</v>
      </c>
    </row>
    <row r="66" spans="1:6" ht="38.25" x14ac:dyDescent="0.2">
      <c r="A66" s="11" t="s">
        <v>8</v>
      </c>
      <c r="B66" s="22">
        <v>90</v>
      </c>
      <c r="C66" s="22">
        <v>90</v>
      </c>
      <c r="D66" s="4">
        <f t="shared" si="6"/>
        <v>0</v>
      </c>
      <c r="E66" s="4">
        <v>0</v>
      </c>
      <c r="F66" s="74">
        <f t="shared" si="7"/>
        <v>0</v>
      </c>
    </row>
    <row r="67" spans="1:6" ht="51" x14ac:dyDescent="0.2">
      <c r="A67" s="11" t="s">
        <v>9</v>
      </c>
      <c r="B67" s="22">
        <v>85</v>
      </c>
      <c r="C67" s="22">
        <v>85</v>
      </c>
      <c r="D67" s="4">
        <f t="shared" si="6"/>
        <v>0</v>
      </c>
      <c r="E67" s="4">
        <v>5</v>
      </c>
      <c r="F67" s="74">
        <f t="shared" si="7"/>
        <v>5.8823529411764701</v>
      </c>
    </row>
    <row r="68" spans="1:6" ht="51" x14ac:dyDescent="0.2">
      <c r="A68" s="21" t="s">
        <v>10</v>
      </c>
      <c r="B68" s="22">
        <v>75</v>
      </c>
      <c r="C68" s="22">
        <v>75</v>
      </c>
      <c r="D68" s="4">
        <f t="shared" si="6"/>
        <v>0</v>
      </c>
      <c r="E68" s="4">
        <v>0</v>
      </c>
      <c r="F68" s="74">
        <f t="shared" si="7"/>
        <v>0</v>
      </c>
    </row>
    <row r="69" spans="1:6" ht="95.25" customHeight="1" x14ac:dyDescent="0.2">
      <c r="A69" s="21" t="s">
        <v>11</v>
      </c>
      <c r="B69" s="22">
        <v>30</v>
      </c>
      <c r="C69" s="22">
        <v>30</v>
      </c>
      <c r="D69" s="4">
        <f t="shared" si="6"/>
        <v>0</v>
      </c>
      <c r="E69" s="4">
        <v>0</v>
      </c>
      <c r="F69" s="74">
        <f t="shared" si="7"/>
        <v>0</v>
      </c>
    </row>
    <row r="70" spans="1:6" ht="70.5" customHeight="1" x14ac:dyDescent="0.2">
      <c r="A70" s="30" t="s">
        <v>213</v>
      </c>
      <c r="B70" s="51">
        <v>0</v>
      </c>
      <c r="C70" s="51">
        <v>150</v>
      </c>
      <c r="D70" s="4">
        <f t="shared" si="6"/>
        <v>150</v>
      </c>
      <c r="E70" s="48">
        <v>150</v>
      </c>
      <c r="F70" s="74">
        <f t="shared" si="7"/>
        <v>100</v>
      </c>
    </row>
    <row r="71" spans="1:6" ht="25.5" x14ac:dyDescent="0.2">
      <c r="A71" s="30" t="s">
        <v>103</v>
      </c>
      <c r="B71" s="51">
        <v>6421.8</v>
      </c>
      <c r="C71" s="51">
        <v>7061.6</v>
      </c>
      <c r="D71" s="4">
        <f t="shared" si="6"/>
        <v>639.80000000000018</v>
      </c>
      <c r="E71" s="48">
        <v>2938.1</v>
      </c>
      <c r="F71" s="74">
        <f t="shared" si="7"/>
        <v>41.606718024243797</v>
      </c>
    </row>
    <row r="72" spans="1:6" ht="102" x14ac:dyDescent="0.2">
      <c r="A72" s="30" t="s">
        <v>201</v>
      </c>
      <c r="B72" s="51">
        <v>2588.1</v>
      </c>
      <c r="C72" s="51">
        <v>4264.1000000000004</v>
      </c>
      <c r="D72" s="4">
        <f t="shared" si="6"/>
        <v>1676.0000000000005</v>
      </c>
      <c r="E72" s="48">
        <v>3364.6</v>
      </c>
      <c r="F72" s="74">
        <f t="shared" si="7"/>
        <v>78.905278956872479</v>
      </c>
    </row>
    <row r="73" spans="1:6" ht="15.75" x14ac:dyDescent="0.2">
      <c r="A73" s="27" t="s">
        <v>185</v>
      </c>
      <c r="B73" s="28">
        <f>SUM(B65:B72)</f>
        <v>10039.9</v>
      </c>
      <c r="C73" s="28">
        <f>SUM(C65:C72)</f>
        <v>12325.7</v>
      </c>
      <c r="D73" s="6">
        <f t="shared" ref="D73:D130" si="8">C73-B73</f>
        <v>2285.8000000000011</v>
      </c>
      <c r="E73" s="28">
        <f>SUM(E65:E72)</f>
        <v>6960.2</v>
      </c>
      <c r="F73" s="75">
        <f t="shared" ref="F73:F83" si="9">E73/C73*100</f>
        <v>56.469003788831465</v>
      </c>
    </row>
    <row r="74" spans="1:6" ht="34.5" customHeight="1" x14ac:dyDescent="0.2">
      <c r="A74" s="100" t="s">
        <v>190</v>
      </c>
      <c r="B74" s="101"/>
      <c r="C74" s="88"/>
      <c r="D74" s="88"/>
      <c r="E74" s="88"/>
      <c r="F74" s="89"/>
    </row>
    <row r="75" spans="1:6" ht="63.75" x14ac:dyDescent="0.2">
      <c r="A75" s="21" t="s">
        <v>120</v>
      </c>
      <c r="B75" s="34">
        <v>20</v>
      </c>
      <c r="C75" s="34">
        <v>20</v>
      </c>
      <c r="D75" s="4">
        <f t="shared" si="8"/>
        <v>0</v>
      </c>
      <c r="E75" s="4">
        <v>20</v>
      </c>
      <c r="F75" s="74">
        <f t="shared" si="9"/>
        <v>100</v>
      </c>
    </row>
    <row r="76" spans="1:6" ht="89.25" x14ac:dyDescent="0.2">
      <c r="A76" s="21" t="s">
        <v>212</v>
      </c>
      <c r="B76" s="34">
        <v>4.4000000000000004</v>
      </c>
      <c r="C76" s="34">
        <v>4.4000000000000004</v>
      </c>
      <c r="D76" s="4">
        <f t="shared" si="8"/>
        <v>0</v>
      </c>
      <c r="E76" s="4">
        <v>3.1</v>
      </c>
      <c r="F76" s="74">
        <f t="shared" si="9"/>
        <v>70.454545454545453</v>
      </c>
    </row>
    <row r="77" spans="1:6" ht="63.75" x14ac:dyDescent="0.2">
      <c r="A77" s="21" t="s">
        <v>150</v>
      </c>
      <c r="B77" s="34">
        <v>46.6</v>
      </c>
      <c r="C77" s="34">
        <v>46.6</v>
      </c>
      <c r="D77" s="4">
        <f t="shared" si="8"/>
        <v>0</v>
      </c>
      <c r="E77" s="4">
        <v>32.1</v>
      </c>
      <c r="F77" s="74">
        <f t="shared" si="9"/>
        <v>68.884120171673828</v>
      </c>
    </row>
    <row r="78" spans="1:6" ht="51" x14ac:dyDescent="0.2">
      <c r="A78" s="21" t="s">
        <v>47</v>
      </c>
      <c r="B78" s="34">
        <v>669.9</v>
      </c>
      <c r="C78" s="34">
        <v>669.9</v>
      </c>
      <c r="D78" s="4">
        <f t="shared" si="8"/>
        <v>0</v>
      </c>
      <c r="E78" s="4">
        <v>338.7</v>
      </c>
      <c r="F78" s="74">
        <f t="shared" si="9"/>
        <v>50.559785042543659</v>
      </c>
    </row>
    <row r="79" spans="1:6" ht="76.5" x14ac:dyDescent="0.2">
      <c r="A79" s="31" t="s">
        <v>121</v>
      </c>
      <c r="B79" s="32">
        <v>354.1</v>
      </c>
      <c r="C79" s="32">
        <v>244.8</v>
      </c>
      <c r="D79" s="4">
        <f t="shared" si="8"/>
        <v>-109.30000000000001</v>
      </c>
      <c r="E79" s="4">
        <v>0</v>
      </c>
      <c r="F79" s="74">
        <f t="shared" si="9"/>
        <v>0</v>
      </c>
    </row>
    <row r="80" spans="1:6" ht="96" customHeight="1" x14ac:dyDescent="0.2">
      <c r="A80" s="80" t="s">
        <v>205</v>
      </c>
      <c r="B80" s="81">
        <v>0</v>
      </c>
      <c r="C80" s="81">
        <v>0</v>
      </c>
      <c r="D80" s="4">
        <f t="shared" si="8"/>
        <v>0</v>
      </c>
      <c r="E80" s="4">
        <v>0</v>
      </c>
      <c r="F80" s="74">
        <v>0</v>
      </c>
    </row>
    <row r="81" spans="1:6" ht="69.75" customHeight="1" x14ac:dyDescent="0.2">
      <c r="A81" s="30" t="s">
        <v>48</v>
      </c>
      <c r="B81" s="36">
        <v>20</v>
      </c>
      <c r="C81" s="36">
        <v>20</v>
      </c>
      <c r="D81" s="4">
        <f t="shared" si="8"/>
        <v>0</v>
      </c>
      <c r="E81" s="4">
        <v>0</v>
      </c>
      <c r="F81" s="74">
        <f t="shared" si="9"/>
        <v>0</v>
      </c>
    </row>
    <row r="82" spans="1:6" ht="149.25" customHeight="1" x14ac:dyDescent="0.2">
      <c r="A82" s="30" t="s">
        <v>206</v>
      </c>
      <c r="B82" s="36">
        <v>0</v>
      </c>
      <c r="C82" s="36">
        <v>0</v>
      </c>
      <c r="D82" s="4">
        <f t="shared" si="8"/>
        <v>0</v>
      </c>
      <c r="E82" s="48">
        <v>0</v>
      </c>
      <c r="F82" s="74">
        <v>0</v>
      </c>
    </row>
    <row r="83" spans="1:6" ht="15.75" x14ac:dyDescent="0.2">
      <c r="A83" s="37" t="s">
        <v>187</v>
      </c>
      <c r="B83" s="28">
        <f>SUM(B75:B82)</f>
        <v>1115</v>
      </c>
      <c r="C83" s="28">
        <f>SUM(C75:C82)</f>
        <v>1005.7</v>
      </c>
      <c r="D83" s="6">
        <f t="shared" si="8"/>
        <v>-109.29999999999995</v>
      </c>
      <c r="E83" s="28">
        <f>SUM(E75:E82)</f>
        <v>393.9</v>
      </c>
      <c r="F83" s="75">
        <f t="shared" si="9"/>
        <v>39.166749527692154</v>
      </c>
    </row>
    <row r="84" spans="1:6" ht="18" customHeight="1" x14ac:dyDescent="0.2">
      <c r="A84" s="87" t="s">
        <v>191</v>
      </c>
      <c r="B84" s="88"/>
      <c r="C84" s="88"/>
      <c r="D84" s="88"/>
      <c r="E84" s="88"/>
      <c r="F84" s="89"/>
    </row>
    <row r="85" spans="1:6" ht="37.5" customHeight="1" x14ac:dyDescent="0.2">
      <c r="A85" s="11" t="s">
        <v>53</v>
      </c>
      <c r="B85" s="34">
        <v>8497.2999999999993</v>
      </c>
      <c r="C85" s="34">
        <v>10855.3</v>
      </c>
      <c r="D85" s="4">
        <f t="shared" si="8"/>
        <v>2358</v>
      </c>
      <c r="E85" s="4">
        <v>6541.8</v>
      </c>
      <c r="F85" s="74">
        <f t="shared" ref="F85:F130" si="10">E85/C85*100</f>
        <v>60.263650014278745</v>
      </c>
    </row>
    <row r="86" spans="1:6" ht="78.75" customHeight="1" x14ac:dyDescent="0.2">
      <c r="A86" s="11" t="s">
        <v>175</v>
      </c>
      <c r="B86" s="34">
        <v>0</v>
      </c>
      <c r="C86" s="34">
        <v>305.7</v>
      </c>
      <c r="D86" s="4">
        <f t="shared" si="8"/>
        <v>305.7</v>
      </c>
      <c r="E86" s="4">
        <v>0</v>
      </c>
      <c r="F86" s="74">
        <f t="shared" si="10"/>
        <v>0</v>
      </c>
    </row>
    <row r="87" spans="1:6" ht="80.25" customHeight="1" x14ac:dyDescent="0.2">
      <c r="A87" s="11" t="s">
        <v>176</v>
      </c>
      <c r="B87" s="34">
        <v>0</v>
      </c>
      <c r="C87" s="34">
        <v>41.2</v>
      </c>
      <c r="D87" s="4">
        <f t="shared" si="8"/>
        <v>41.2</v>
      </c>
      <c r="E87" s="4">
        <v>0</v>
      </c>
      <c r="F87" s="74">
        <f t="shared" si="10"/>
        <v>0</v>
      </c>
    </row>
    <row r="88" spans="1:6" ht="38.25" x14ac:dyDescent="0.2">
      <c r="A88" s="62" t="s">
        <v>80</v>
      </c>
      <c r="B88" s="65">
        <v>0</v>
      </c>
      <c r="C88" s="65">
        <v>65.2</v>
      </c>
      <c r="D88" s="5">
        <f t="shared" si="8"/>
        <v>65.2</v>
      </c>
      <c r="E88" s="5">
        <v>65.2</v>
      </c>
      <c r="F88" s="78">
        <f t="shared" si="10"/>
        <v>100</v>
      </c>
    </row>
    <row r="89" spans="1:6" ht="51" x14ac:dyDescent="0.2">
      <c r="A89" s="24" t="s">
        <v>81</v>
      </c>
      <c r="B89" s="39">
        <v>1000</v>
      </c>
      <c r="C89" s="39">
        <v>1000</v>
      </c>
      <c r="D89" s="4">
        <f t="shared" si="8"/>
        <v>0</v>
      </c>
      <c r="E89" s="4">
        <v>870.9</v>
      </c>
      <c r="F89" s="74">
        <f t="shared" si="10"/>
        <v>87.09</v>
      </c>
    </row>
    <row r="90" spans="1:6" ht="38.25" x14ac:dyDescent="0.2">
      <c r="A90" s="60" t="s">
        <v>177</v>
      </c>
      <c r="B90" s="61">
        <v>0</v>
      </c>
      <c r="C90" s="61">
        <v>1997.6</v>
      </c>
      <c r="D90" s="5">
        <f t="shared" si="8"/>
        <v>1997.6</v>
      </c>
      <c r="E90" s="5">
        <f>0+0</f>
        <v>0</v>
      </c>
      <c r="F90" s="78">
        <f t="shared" si="10"/>
        <v>0</v>
      </c>
    </row>
    <row r="91" spans="1:6" ht="54" customHeight="1" x14ac:dyDescent="0.2">
      <c r="A91" s="60" t="s">
        <v>207</v>
      </c>
      <c r="B91" s="61">
        <v>0</v>
      </c>
      <c r="C91" s="61">
        <v>150018.9</v>
      </c>
      <c r="D91" s="5">
        <f t="shared" si="8"/>
        <v>150018.9</v>
      </c>
      <c r="E91" s="5">
        <v>0</v>
      </c>
      <c r="F91" s="78">
        <f t="shared" si="10"/>
        <v>0</v>
      </c>
    </row>
    <row r="92" spans="1:6" ht="63.75" x14ac:dyDescent="0.2">
      <c r="A92" s="60" t="s">
        <v>208</v>
      </c>
      <c r="B92" s="61">
        <v>0</v>
      </c>
      <c r="C92" s="61">
        <v>24000</v>
      </c>
      <c r="D92" s="5">
        <f t="shared" si="8"/>
        <v>24000</v>
      </c>
      <c r="E92" s="5">
        <v>0</v>
      </c>
      <c r="F92" s="78">
        <f t="shared" si="10"/>
        <v>0</v>
      </c>
    </row>
    <row r="93" spans="1:6" ht="63.75" x14ac:dyDescent="0.2">
      <c r="A93" s="60" t="s">
        <v>217</v>
      </c>
      <c r="B93" s="61">
        <v>0</v>
      </c>
      <c r="C93" s="61">
        <v>26.6</v>
      </c>
      <c r="D93" s="5">
        <f t="shared" si="8"/>
        <v>26.6</v>
      </c>
      <c r="E93" s="5">
        <v>8</v>
      </c>
      <c r="F93" s="78">
        <f t="shared" si="10"/>
        <v>30.075187969924812</v>
      </c>
    </row>
    <row r="94" spans="1:6" ht="51" x14ac:dyDescent="0.2">
      <c r="A94" s="60" t="s">
        <v>178</v>
      </c>
      <c r="B94" s="61">
        <v>1107.9000000000001</v>
      </c>
      <c r="C94" s="61">
        <v>1107.9000000000001</v>
      </c>
      <c r="D94" s="5">
        <f t="shared" si="8"/>
        <v>0</v>
      </c>
      <c r="E94" s="5">
        <v>0</v>
      </c>
      <c r="F94" s="78">
        <f t="shared" si="10"/>
        <v>0</v>
      </c>
    </row>
    <row r="95" spans="1:6" ht="67.5" customHeight="1" x14ac:dyDescent="0.2">
      <c r="A95" s="11" t="s">
        <v>49</v>
      </c>
      <c r="B95" s="34">
        <v>29306.400000000001</v>
      </c>
      <c r="C95" s="34">
        <v>29306.400000000001</v>
      </c>
      <c r="D95" s="4">
        <f t="shared" si="8"/>
        <v>0</v>
      </c>
      <c r="E95" s="4">
        <v>23396.6</v>
      </c>
      <c r="F95" s="74">
        <f t="shared" si="10"/>
        <v>79.834438893893477</v>
      </c>
    </row>
    <row r="96" spans="1:6" ht="63.75" x14ac:dyDescent="0.2">
      <c r="A96" s="11" t="s">
        <v>50</v>
      </c>
      <c r="B96" s="34">
        <v>5411.8</v>
      </c>
      <c r="C96" s="34">
        <v>5145.7</v>
      </c>
      <c r="D96" s="4">
        <f t="shared" si="8"/>
        <v>-266.10000000000036</v>
      </c>
      <c r="E96" s="4">
        <v>1566.1</v>
      </c>
      <c r="F96" s="74">
        <f t="shared" si="10"/>
        <v>30.435120586120451</v>
      </c>
    </row>
    <row r="97" spans="1:6" ht="76.5" x14ac:dyDescent="0.2">
      <c r="A97" s="11" t="s">
        <v>151</v>
      </c>
      <c r="B97" s="34">
        <v>41121.300000000003</v>
      </c>
      <c r="C97" s="34">
        <v>46764.1</v>
      </c>
      <c r="D97" s="5">
        <f t="shared" si="8"/>
        <v>5642.7999999999956</v>
      </c>
      <c r="E97" s="5">
        <v>29471.9</v>
      </c>
      <c r="F97" s="74">
        <f t="shared" si="10"/>
        <v>63.022489473763002</v>
      </c>
    </row>
    <row r="98" spans="1:6" ht="38.25" x14ac:dyDescent="0.2">
      <c r="A98" s="25" t="s">
        <v>152</v>
      </c>
      <c r="B98" s="36">
        <v>1427.1</v>
      </c>
      <c r="C98" s="36">
        <v>1427.1</v>
      </c>
      <c r="D98" s="5">
        <f t="shared" si="8"/>
        <v>0</v>
      </c>
      <c r="E98" s="5">
        <v>0</v>
      </c>
      <c r="F98" s="74">
        <f t="shared" si="10"/>
        <v>0</v>
      </c>
    </row>
    <row r="99" spans="1:6" ht="51" x14ac:dyDescent="0.2">
      <c r="A99" s="25" t="s">
        <v>153</v>
      </c>
      <c r="B99" s="36">
        <v>631.4</v>
      </c>
      <c r="C99" s="36">
        <v>631.4</v>
      </c>
      <c r="D99" s="5">
        <f t="shared" si="8"/>
        <v>0</v>
      </c>
      <c r="E99" s="5">
        <v>0</v>
      </c>
      <c r="F99" s="74">
        <f t="shared" si="10"/>
        <v>0</v>
      </c>
    </row>
    <row r="100" spans="1:6" ht="63.75" x14ac:dyDescent="0.2">
      <c r="A100" s="25" t="s">
        <v>154</v>
      </c>
      <c r="B100" s="36">
        <v>1950</v>
      </c>
      <c r="C100" s="36">
        <v>32647.9</v>
      </c>
      <c r="D100" s="5">
        <f t="shared" si="8"/>
        <v>30697.9</v>
      </c>
      <c r="E100" s="5">
        <f>9177.3+0+1839.2</f>
        <v>11016.5</v>
      </c>
      <c r="F100" s="74">
        <f t="shared" si="10"/>
        <v>33.743364810600376</v>
      </c>
    </row>
    <row r="101" spans="1:6" ht="51" x14ac:dyDescent="0.2">
      <c r="A101" s="25" t="s">
        <v>209</v>
      </c>
      <c r="B101" s="36">
        <v>0</v>
      </c>
      <c r="C101" s="36">
        <v>100.6</v>
      </c>
      <c r="D101" s="5">
        <f t="shared" si="8"/>
        <v>100.6</v>
      </c>
      <c r="E101" s="5">
        <v>100.6</v>
      </c>
      <c r="F101" s="74">
        <f t="shared" si="10"/>
        <v>100</v>
      </c>
    </row>
    <row r="102" spans="1:6" ht="63.75" x14ac:dyDescent="0.2">
      <c r="A102" s="62" t="s">
        <v>82</v>
      </c>
      <c r="B102" s="32">
        <v>414.7</v>
      </c>
      <c r="C102" s="32">
        <v>414.7</v>
      </c>
      <c r="D102" s="4">
        <f t="shared" ref="D102:D115" si="11">C102-B102</f>
        <v>0</v>
      </c>
      <c r="E102" s="4">
        <v>414.7</v>
      </c>
      <c r="F102" s="74">
        <f t="shared" ref="F102:F109" si="12">E102/C102*100</f>
        <v>100</v>
      </c>
    </row>
    <row r="103" spans="1:6" ht="118.5" customHeight="1" x14ac:dyDescent="0.2">
      <c r="A103" s="24" t="s">
        <v>83</v>
      </c>
      <c r="B103" s="36">
        <v>1547.8</v>
      </c>
      <c r="C103" s="36">
        <v>391.4</v>
      </c>
      <c r="D103" s="4">
        <f t="shared" si="11"/>
        <v>-1156.4000000000001</v>
      </c>
      <c r="E103" s="4">
        <v>391.4</v>
      </c>
      <c r="F103" s="74">
        <f t="shared" si="12"/>
        <v>100</v>
      </c>
    </row>
    <row r="104" spans="1:6" ht="81" customHeight="1" x14ac:dyDescent="0.2">
      <c r="A104" s="24" t="s">
        <v>179</v>
      </c>
      <c r="B104" s="36">
        <v>0</v>
      </c>
      <c r="C104" s="36">
        <v>2293.1</v>
      </c>
      <c r="D104" s="4">
        <f t="shared" si="11"/>
        <v>2293.1</v>
      </c>
      <c r="E104" s="4">
        <v>1396.8</v>
      </c>
      <c r="F104" s="74">
        <f t="shared" si="12"/>
        <v>60.913174305525274</v>
      </c>
    </row>
    <row r="105" spans="1:6" ht="78" customHeight="1" x14ac:dyDescent="0.2">
      <c r="A105" s="60" t="s">
        <v>130</v>
      </c>
      <c r="B105" s="61">
        <v>0</v>
      </c>
      <c r="C105" s="61">
        <v>527.6</v>
      </c>
      <c r="D105" s="5">
        <f t="shared" si="11"/>
        <v>527.6</v>
      </c>
      <c r="E105" s="5">
        <v>125.7</v>
      </c>
      <c r="F105" s="74">
        <f t="shared" si="12"/>
        <v>23.824867323730096</v>
      </c>
    </row>
    <row r="106" spans="1:6" ht="91.5" customHeight="1" x14ac:dyDescent="0.2">
      <c r="A106" s="24" t="s">
        <v>116</v>
      </c>
      <c r="B106" s="36">
        <v>6049</v>
      </c>
      <c r="C106" s="36">
        <v>10421.700000000001</v>
      </c>
      <c r="D106" s="4">
        <f t="shared" si="11"/>
        <v>4372.7000000000007</v>
      </c>
      <c r="E106" s="4">
        <v>5479.7</v>
      </c>
      <c r="F106" s="74">
        <f t="shared" si="12"/>
        <v>52.579713482445278</v>
      </c>
    </row>
    <row r="107" spans="1:6" ht="92.25" customHeight="1" x14ac:dyDescent="0.2">
      <c r="A107" s="11" t="s">
        <v>155</v>
      </c>
      <c r="B107" s="36">
        <v>70000</v>
      </c>
      <c r="C107" s="36">
        <v>70000</v>
      </c>
      <c r="D107" s="4">
        <f t="shared" si="11"/>
        <v>0</v>
      </c>
      <c r="E107" s="4">
        <v>29500</v>
      </c>
      <c r="F107" s="74">
        <f t="shared" si="12"/>
        <v>42.142857142857146</v>
      </c>
    </row>
    <row r="108" spans="1:6" ht="91.5" customHeight="1" x14ac:dyDescent="0.2">
      <c r="A108" s="11" t="s">
        <v>180</v>
      </c>
      <c r="B108" s="36">
        <v>0</v>
      </c>
      <c r="C108" s="36">
        <v>1443.8</v>
      </c>
      <c r="D108" s="4">
        <f t="shared" si="11"/>
        <v>1443.8</v>
      </c>
      <c r="E108" s="4">
        <v>144.4</v>
      </c>
      <c r="F108" s="74">
        <f t="shared" si="12"/>
        <v>10.001385233411831</v>
      </c>
    </row>
    <row r="109" spans="1:6" ht="38.25" x14ac:dyDescent="0.2">
      <c r="A109" s="11" t="s">
        <v>43</v>
      </c>
      <c r="B109" s="34">
        <v>2673.9</v>
      </c>
      <c r="C109" s="34">
        <v>2673.9</v>
      </c>
      <c r="D109" s="4">
        <f t="shared" si="11"/>
        <v>0</v>
      </c>
      <c r="E109" s="4">
        <v>2446.4</v>
      </c>
      <c r="F109" s="74">
        <f t="shared" si="12"/>
        <v>91.491828415423157</v>
      </c>
    </row>
    <row r="110" spans="1:6" ht="51" x14ac:dyDescent="0.2">
      <c r="A110" s="11" t="s">
        <v>51</v>
      </c>
      <c r="B110" s="34">
        <v>700</v>
      </c>
      <c r="C110" s="34">
        <v>700</v>
      </c>
      <c r="D110" s="4">
        <f t="shared" si="11"/>
        <v>0</v>
      </c>
      <c r="E110" s="4">
        <v>516.20000000000005</v>
      </c>
      <c r="F110" s="74">
        <f t="shared" ref="F110:F115" si="13">E110/C110*100</f>
        <v>73.742857142857162</v>
      </c>
    </row>
    <row r="111" spans="1:6" ht="51" x14ac:dyDescent="0.2">
      <c r="A111" s="11" t="s">
        <v>156</v>
      </c>
      <c r="B111" s="34">
        <v>708</v>
      </c>
      <c r="C111" s="34">
        <v>708</v>
      </c>
      <c r="D111" s="4">
        <f t="shared" si="11"/>
        <v>0</v>
      </c>
      <c r="E111" s="4">
        <v>0</v>
      </c>
      <c r="F111" s="74">
        <f t="shared" si="13"/>
        <v>0</v>
      </c>
    </row>
    <row r="112" spans="1:6" ht="25.5" x14ac:dyDescent="0.2">
      <c r="A112" s="11" t="s">
        <v>13</v>
      </c>
      <c r="B112" s="34">
        <v>6.3</v>
      </c>
      <c r="C112" s="34">
        <v>6.3</v>
      </c>
      <c r="D112" s="4">
        <f t="shared" si="11"/>
        <v>0</v>
      </c>
      <c r="E112" s="4">
        <v>6.3</v>
      </c>
      <c r="F112" s="74">
        <f t="shared" si="13"/>
        <v>100</v>
      </c>
    </row>
    <row r="113" spans="1:8" ht="25.5" x14ac:dyDescent="0.2">
      <c r="A113" s="11" t="s">
        <v>14</v>
      </c>
      <c r="B113" s="34">
        <v>16.2</v>
      </c>
      <c r="C113" s="34">
        <v>16.2</v>
      </c>
      <c r="D113" s="4">
        <f t="shared" si="11"/>
        <v>0</v>
      </c>
      <c r="E113" s="4">
        <v>17.399999999999999</v>
      </c>
      <c r="F113" s="74">
        <f t="shared" si="13"/>
        <v>107.40740740740739</v>
      </c>
    </row>
    <row r="114" spans="1:8" ht="38.25" x14ac:dyDescent="0.2">
      <c r="A114" s="11" t="s">
        <v>15</v>
      </c>
      <c r="B114" s="34">
        <v>47.2</v>
      </c>
      <c r="C114" s="34">
        <v>47.2</v>
      </c>
      <c r="D114" s="4">
        <f t="shared" si="11"/>
        <v>0</v>
      </c>
      <c r="E114" s="4">
        <v>40.700000000000003</v>
      </c>
      <c r="F114" s="74">
        <f t="shared" si="13"/>
        <v>86.228813559322035</v>
      </c>
    </row>
    <row r="115" spans="1:8" ht="25.5" x14ac:dyDescent="0.2">
      <c r="A115" s="11" t="s">
        <v>16</v>
      </c>
      <c r="B115" s="34">
        <v>5</v>
      </c>
      <c r="C115" s="34">
        <v>5</v>
      </c>
      <c r="D115" s="4">
        <f t="shared" si="11"/>
        <v>0</v>
      </c>
      <c r="E115" s="4">
        <v>0</v>
      </c>
      <c r="F115" s="74">
        <f t="shared" si="13"/>
        <v>0</v>
      </c>
    </row>
    <row r="116" spans="1:8" ht="15.75" x14ac:dyDescent="0.2">
      <c r="A116" s="27" t="s">
        <v>187</v>
      </c>
      <c r="B116" s="28">
        <f>SUM(B85:B115)</f>
        <v>172621.30000000002</v>
      </c>
      <c r="C116" s="28">
        <f>SUM(C85:C115)</f>
        <v>395090.5</v>
      </c>
      <c r="D116" s="9">
        <f t="shared" si="8"/>
        <v>222469.19999999998</v>
      </c>
      <c r="E116" s="28">
        <f>SUM(E85:E115)</f>
        <v>113517.29999999997</v>
      </c>
      <c r="F116" s="75">
        <f t="shared" si="10"/>
        <v>28.731974066701166</v>
      </c>
    </row>
    <row r="117" spans="1:8" ht="18.75" customHeight="1" x14ac:dyDescent="0.2">
      <c r="A117" s="84" t="s">
        <v>192</v>
      </c>
      <c r="B117" s="88"/>
      <c r="C117" s="88"/>
      <c r="D117" s="88"/>
      <c r="E117" s="88"/>
      <c r="F117" s="89"/>
    </row>
    <row r="118" spans="1:8" ht="38.25" x14ac:dyDescent="0.2">
      <c r="A118" s="11" t="s">
        <v>52</v>
      </c>
      <c r="B118" s="40">
        <v>3726.9</v>
      </c>
      <c r="C118" s="40">
        <v>3726.9</v>
      </c>
      <c r="D118" s="4">
        <f t="shared" si="8"/>
        <v>0</v>
      </c>
      <c r="E118" s="4">
        <v>3312.7</v>
      </c>
      <c r="F118" s="74">
        <f t="shared" si="10"/>
        <v>88.886205693740095</v>
      </c>
    </row>
    <row r="119" spans="1:8" ht="63.75" x14ac:dyDescent="0.2">
      <c r="A119" s="11" t="s">
        <v>84</v>
      </c>
      <c r="B119" s="40">
        <v>6400.7</v>
      </c>
      <c r="C119" s="40">
        <v>6400.7</v>
      </c>
      <c r="D119" s="4">
        <f t="shared" si="8"/>
        <v>0</v>
      </c>
      <c r="E119" s="4">
        <v>4648.6000000000004</v>
      </c>
      <c r="F119" s="74">
        <f t="shared" si="10"/>
        <v>72.62643148405644</v>
      </c>
    </row>
    <row r="120" spans="1:8" ht="83.25" customHeight="1" x14ac:dyDescent="0.2">
      <c r="A120" s="11" t="s">
        <v>85</v>
      </c>
      <c r="B120" s="34">
        <v>1600</v>
      </c>
      <c r="C120" s="34">
        <v>1600</v>
      </c>
      <c r="D120" s="4">
        <f t="shared" si="8"/>
        <v>0</v>
      </c>
      <c r="E120" s="4">
        <v>1105.9000000000001</v>
      </c>
      <c r="F120" s="74">
        <f t="shared" si="10"/>
        <v>69.118750000000006</v>
      </c>
    </row>
    <row r="121" spans="1:8" ht="67.5" customHeight="1" x14ac:dyDescent="0.2">
      <c r="A121" s="11" t="s">
        <v>157</v>
      </c>
      <c r="B121" s="34">
        <v>77.5</v>
      </c>
      <c r="C121" s="34">
        <v>77.5</v>
      </c>
      <c r="D121" s="4">
        <f t="shared" si="8"/>
        <v>0</v>
      </c>
      <c r="E121" s="4">
        <v>48.9</v>
      </c>
      <c r="F121" s="74">
        <f t="shared" si="10"/>
        <v>63.096774193548391</v>
      </c>
    </row>
    <row r="122" spans="1:8" ht="78" customHeight="1" x14ac:dyDescent="0.2">
      <c r="A122" s="11" t="s">
        <v>181</v>
      </c>
      <c r="B122" s="34">
        <v>0</v>
      </c>
      <c r="C122" s="34">
        <v>245.9</v>
      </c>
      <c r="D122" s="4">
        <f t="shared" si="8"/>
        <v>245.9</v>
      </c>
      <c r="E122" s="4">
        <v>223.5</v>
      </c>
      <c r="F122" s="74">
        <f t="shared" si="10"/>
        <v>90.890605937372911</v>
      </c>
    </row>
    <row r="123" spans="1:8" ht="38.25" x14ac:dyDescent="0.2">
      <c r="A123" s="23" t="s">
        <v>53</v>
      </c>
      <c r="B123" s="40">
        <v>12495.2</v>
      </c>
      <c r="C123" s="5">
        <v>13031.1</v>
      </c>
      <c r="D123" s="4">
        <f t="shared" si="8"/>
        <v>535.89999999999964</v>
      </c>
      <c r="E123" s="4">
        <v>10287.700000000001</v>
      </c>
      <c r="F123" s="74">
        <f t="shared" si="10"/>
        <v>78.947287642639523</v>
      </c>
      <c r="H123" s="68"/>
    </row>
    <row r="124" spans="1:8" ht="38.25" x14ac:dyDescent="0.2">
      <c r="A124" s="21" t="s">
        <v>54</v>
      </c>
      <c r="B124" s="34">
        <v>5801.6</v>
      </c>
      <c r="C124" s="34">
        <v>5801.6</v>
      </c>
      <c r="D124" s="4">
        <f t="shared" si="8"/>
        <v>0</v>
      </c>
      <c r="E124" s="4">
        <v>3813</v>
      </c>
      <c r="F124" s="74">
        <f t="shared" si="10"/>
        <v>65.723248758963038</v>
      </c>
    </row>
    <row r="125" spans="1:8" ht="56.25" customHeight="1" x14ac:dyDescent="0.2">
      <c r="A125" s="21" t="s">
        <v>12</v>
      </c>
      <c r="B125" s="34">
        <v>871.8</v>
      </c>
      <c r="C125" s="34">
        <v>871.8</v>
      </c>
      <c r="D125" s="4">
        <f t="shared" si="8"/>
        <v>0</v>
      </c>
      <c r="E125" s="4">
        <v>183.7</v>
      </c>
      <c r="F125" s="74">
        <f t="shared" si="10"/>
        <v>21.071346639137417</v>
      </c>
    </row>
    <row r="126" spans="1:8" ht="63.75" x14ac:dyDescent="0.2">
      <c r="A126" s="21" t="s">
        <v>29</v>
      </c>
      <c r="B126" s="34">
        <v>150</v>
      </c>
      <c r="C126" s="34">
        <v>150</v>
      </c>
      <c r="D126" s="4">
        <f t="shared" si="8"/>
        <v>0</v>
      </c>
      <c r="E126" s="4">
        <v>0</v>
      </c>
      <c r="F126" s="74">
        <f t="shared" si="10"/>
        <v>0</v>
      </c>
    </row>
    <row r="127" spans="1:8" ht="63.75" x14ac:dyDescent="0.2">
      <c r="A127" s="21" t="s">
        <v>55</v>
      </c>
      <c r="B127" s="34">
        <v>50.1</v>
      </c>
      <c r="C127" s="34">
        <v>50.1</v>
      </c>
      <c r="D127" s="4">
        <f t="shared" si="8"/>
        <v>0</v>
      </c>
      <c r="E127" s="4">
        <v>50.1</v>
      </c>
      <c r="F127" s="74">
        <f t="shared" si="10"/>
        <v>100</v>
      </c>
    </row>
    <row r="128" spans="1:8" ht="25.5" x14ac:dyDescent="0.2">
      <c r="A128" s="11" t="s">
        <v>56</v>
      </c>
      <c r="B128" s="34">
        <v>220.7</v>
      </c>
      <c r="C128" s="34">
        <v>220.7</v>
      </c>
      <c r="D128" s="4">
        <f t="shared" si="8"/>
        <v>0</v>
      </c>
      <c r="E128" s="4">
        <v>89.7</v>
      </c>
      <c r="F128" s="74">
        <f t="shared" si="10"/>
        <v>40.64340734028093</v>
      </c>
    </row>
    <row r="129" spans="1:6" ht="51" x14ac:dyDescent="0.2">
      <c r="A129" s="11" t="s">
        <v>86</v>
      </c>
      <c r="B129" s="34">
        <v>952.9</v>
      </c>
      <c r="C129" s="34">
        <v>952.9</v>
      </c>
      <c r="D129" s="4">
        <f t="shared" si="8"/>
        <v>0</v>
      </c>
      <c r="E129" s="4">
        <v>693.8</v>
      </c>
      <c r="F129" s="74">
        <f t="shared" si="10"/>
        <v>72.809318921187952</v>
      </c>
    </row>
    <row r="130" spans="1:6" ht="63.75" x14ac:dyDescent="0.2">
      <c r="A130" s="11" t="s">
        <v>87</v>
      </c>
      <c r="B130" s="40">
        <v>130.6</v>
      </c>
      <c r="C130" s="40">
        <v>130.6</v>
      </c>
      <c r="D130" s="4">
        <f t="shared" si="8"/>
        <v>0</v>
      </c>
      <c r="E130" s="4">
        <v>91.9</v>
      </c>
      <c r="F130" s="74">
        <f t="shared" si="10"/>
        <v>70.367534456355301</v>
      </c>
    </row>
    <row r="131" spans="1:6" ht="38.25" x14ac:dyDescent="0.2">
      <c r="A131" s="41" t="s">
        <v>57</v>
      </c>
      <c r="B131" s="42">
        <v>83.7</v>
      </c>
      <c r="C131" s="42">
        <v>108.5</v>
      </c>
      <c r="D131" s="5">
        <f t="shared" ref="D131:D203" si="14">C131-B131</f>
        <v>24.799999999999997</v>
      </c>
      <c r="E131" s="5">
        <v>99.4</v>
      </c>
      <c r="F131" s="78">
        <f t="shared" ref="F131:F149" si="15">E131/C131*100</f>
        <v>91.612903225806448</v>
      </c>
    </row>
    <row r="132" spans="1:6" ht="57.75" customHeight="1" x14ac:dyDescent="0.2">
      <c r="A132" s="26" t="s">
        <v>88</v>
      </c>
      <c r="B132" s="34">
        <v>5</v>
      </c>
      <c r="C132" s="34">
        <v>5</v>
      </c>
      <c r="D132" s="4">
        <f t="shared" si="14"/>
        <v>0</v>
      </c>
      <c r="E132" s="4">
        <v>0</v>
      </c>
      <c r="F132" s="74">
        <f t="shared" si="15"/>
        <v>0</v>
      </c>
    </row>
    <row r="133" spans="1:6" ht="79.5" customHeight="1" x14ac:dyDescent="0.2">
      <c r="A133" s="11" t="s">
        <v>89</v>
      </c>
      <c r="B133" s="34">
        <v>123.1</v>
      </c>
      <c r="C133" s="34">
        <v>123.1</v>
      </c>
      <c r="D133" s="4">
        <f t="shared" si="14"/>
        <v>0</v>
      </c>
      <c r="E133" s="4">
        <v>91.3</v>
      </c>
      <c r="F133" s="74">
        <f t="shared" si="15"/>
        <v>74.167343623070678</v>
      </c>
    </row>
    <row r="134" spans="1:6" ht="38.25" x14ac:dyDescent="0.2">
      <c r="A134" s="11" t="s">
        <v>94</v>
      </c>
      <c r="B134" s="34">
        <v>383.6</v>
      </c>
      <c r="C134" s="34">
        <v>383.6</v>
      </c>
      <c r="D134" s="4">
        <f t="shared" si="14"/>
        <v>0</v>
      </c>
      <c r="E134" s="4">
        <v>383.6</v>
      </c>
      <c r="F134" s="74">
        <f t="shared" si="15"/>
        <v>100</v>
      </c>
    </row>
    <row r="135" spans="1:6" ht="38.25" x14ac:dyDescent="0.2">
      <c r="A135" s="11" t="s">
        <v>53</v>
      </c>
      <c r="B135" s="34">
        <v>8035.9</v>
      </c>
      <c r="C135" s="34">
        <v>8232.2000000000007</v>
      </c>
      <c r="D135" s="4">
        <f t="shared" si="14"/>
        <v>196.30000000000109</v>
      </c>
      <c r="E135" s="4">
        <v>6904</v>
      </c>
      <c r="F135" s="74">
        <f t="shared" si="15"/>
        <v>83.865795291659566</v>
      </c>
    </row>
    <row r="136" spans="1:6" ht="38.25" x14ac:dyDescent="0.2">
      <c r="A136" s="23" t="s">
        <v>30</v>
      </c>
      <c r="B136" s="22">
        <v>50</v>
      </c>
      <c r="C136" s="22">
        <v>80.7</v>
      </c>
      <c r="D136" s="4">
        <f t="shared" si="14"/>
        <v>30.700000000000003</v>
      </c>
      <c r="E136" s="4">
        <v>30.7</v>
      </c>
      <c r="F136" s="74">
        <f t="shared" si="15"/>
        <v>38.042131350681537</v>
      </c>
    </row>
    <row r="137" spans="1:6" ht="51" x14ac:dyDescent="0.2">
      <c r="A137" s="11" t="s">
        <v>31</v>
      </c>
      <c r="B137" s="22">
        <v>200</v>
      </c>
      <c r="C137" s="22">
        <v>200</v>
      </c>
      <c r="D137" s="4">
        <f t="shared" si="14"/>
        <v>0</v>
      </c>
      <c r="E137" s="4">
        <v>40.200000000000003</v>
      </c>
      <c r="F137" s="74">
        <f t="shared" si="15"/>
        <v>20.100000000000001</v>
      </c>
    </row>
    <row r="138" spans="1:6" ht="89.25" customHeight="1" x14ac:dyDescent="0.2">
      <c r="A138" s="45" t="s">
        <v>90</v>
      </c>
      <c r="B138" s="22">
        <v>90</v>
      </c>
      <c r="C138" s="22">
        <v>90</v>
      </c>
      <c r="D138" s="4">
        <f t="shared" si="14"/>
        <v>0</v>
      </c>
      <c r="E138" s="4">
        <v>0</v>
      </c>
      <c r="F138" s="74">
        <f t="shared" si="15"/>
        <v>0</v>
      </c>
    </row>
    <row r="139" spans="1:6" ht="51" x14ac:dyDescent="0.2">
      <c r="A139" s="45" t="s">
        <v>91</v>
      </c>
      <c r="B139" s="22">
        <v>306</v>
      </c>
      <c r="C139" s="22">
        <v>639.1</v>
      </c>
      <c r="D139" s="4">
        <f t="shared" si="14"/>
        <v>333.1</v>
      </c>
      <c r="E139" s="4">
        <v>413.7</v>
      </c>
      <c r="F139" s="74">
        <f t="shared" si="15"/>
        <v>64.731653888280391</v>
      </c>
    </row>
    <row r="140" spans="1:6" ht="38.25" x14ac:dyDescent="0.2">
      <c r="A140" s="45" t="s">
        <v>92</v>
      </c>
      <c r="B140" s="22">
        <v>50</v>
      </c>
      <c r="C140" s="22">
        <v>50</v>
      </c>
      <c r="D140" s="4">
        <f t="shared" si="14"/>
        <v>0</v>
      </c>
      <c r="E140" s="4">
        <v>29.1</v>
      </c>
      <c r="F140" s="74">
        <f t="shared" si="15"/>
        <v>58.20000000000001</v>
      </c>
    </row>
    <row r="141" spans="1:6" ht="38.25" x14ac:dyDescent="0.2">
      <c r="A141" s="62" t="s">
        <v>158</v>
      </c>
      <c r="B141" s="63">
        <v>10043.9</v>
      </c>
      <c r="C141" s="63">
        <v>10043.9</v>
      </c>
      <c r="D141" s="5">
        <f t="shared" si="14"/>
        <v>0</v>
      </c>
      <c r="E141" s="5">
        <v>0</v>
      </c>
      <c r="F141" s="78">
        <f t="shared" si="15"/>
        <v>0</v>
      </c>
    </row>
    <row r="142" spans="1:6" ht="51" customHeight="1" x14ac:dyDescent="0.2">
      <c r="A142" s="45" t="s">
        <v>93</v>
      </c>
      <c r="B142" s="22">
        <v>50</v>
      </c>
      <c r="C142" s="22">
        <v>50</v>
      </c>
      <c r="D142" s="4">
        <f t="shared" si="14"/>
        <v>0</v>
      </c>
      <c r="E142" s="4">
        <v>50</v>
      </c>
      <c r="F142" s="74">
        <f t="shared" si="15"/>
        <v>100</v>
      </c>
    </row>
    <row r="143" spans="1:6" ht="169.5" customHeight="1" x14ac:dyDescent="0.2">
      <c r="A143" s="45" t="s">
        <v>128</v>
      </c>
      <c r="B143" s="22">
        <v>21243.8</v>
      </c>
      <c r="C143" s="22">
        <v>21243.8</v>
      </c>
      <c r="D143" s="4">
        <f t="shared" si="14"/>
        <v>0</v>
      </c>
      <c r="E143" s="4">
        <v>16510.900000000001</v>
      </c>
      <c r="F143" s="74">
        <f t="shared" si="15"/>
        <v>77.721029194400259</v>
      </c>
    </row>
    <row r="144" spans="1:6" ht="63.75" x14ac:dyDescent="0.2">
      <c r="A144" s="45" t="s">
        <v>104</v>
      </c>
      <c r="B144" s="22">
        <v>5230.5</v>
      </c>
      <c r="C144" s="22">
        <v>5230.5</v>
      </c>
      <c r="D144" s="4">
        <f t="shared" si="14"/>
        <v>0</v>
      </c>
      <c r="E144" s="4">
        <v>2492.5</v>
      </c>
      <c r="F144" s="74">
        <f t="shared" si="15"/>
        <v>47.653188031736924</v>
      </c>
    </row>
    <row r="145" spans="1:6" ht="109.5" customHeight="1" x14ac:dyDescent="0.2">
      <c r="A145" s="49" t="s">
        <v>105</v>
      </c>
      <c r="B145" s="22">
        <v>267.5</v>
      </c>
      <c r="C145" s="22">
        <v>267.5</v>
      </c>
      <c r="D145" s="4">
        <f t="shared" si="14"/>
        <v>0</v>
      </c>
      <c r="E145" s="4">
        <v>200.6</v>
      </c>
      <c r="F145" s="74">
        <f t="shared" si="15"/>
        <v>74.99065420560747</v>
      </c>
    </row>
    <row r="146" spans="1:6" ht="121.5" customHeight="1" x14ac:dyDescent="0.2">
      <c r="A146" s="49" t="s">
        <v>182</v>
      </c>
      <c r="B146" s="22">
        <v>0</v>
      </c>
      <c r="C146" s="22">
        <v>125.5</v>
      </c>
      <c r="D146" s="4">
        <f t="shared" si="14"/>
        <v>125.5</v>
      </c>
      <c r="E146" s="4">
        <v>83.7</v>
      </c>
      <c r="F146" s="74">
        <f t="shared" si="15"/>
        <v>66.69322709163346</v>
      </c>
    </row>
    <row r="147" spans="1:6" ht="49.5" customHeight="1" x14ac:dyDescent="0.2">
      <c r="A147" s="49" t="s">
        <v>145</v>
      </c>
      <c r="B147" s="22">
        <v>1731.9</v>
      </c>
      <c r="C147" s="22">
        <v>2713.8</v>
      </c>
      <c r="D147" s="4">
        <f t="shared" si="14"/>
        <v>981.90000000000009</v>
      </c>
      <c r="E147" s="4">
        <v>2597.8000000000002</v>
      </c>
      <c r="F147" s="74">
        <f t="shared" si="15"/>
        <v>95.725550888053661</v>
      </c>
    </row>
    <row r="148" spans="1:6" ht="79.5" customHeight="1" x14ac:dyDescent="0.2">
      <c r="A148" s="49" t="s">
        <v>210</v>
      </c>
      <c r="B148" s="22">
        <v>0</v>
      </c>
      <c r="C148" s="22">
        <v>400</v>
      </c>
      <c r="D148" s="4">
        <f t="shared" si="14"/>
        <v>400</v>
      </c>
      <c r="E148" s="4">
        <v>0</v>
      </c>
      <c r="F148" s="74">
        <f t="shared" si="15"/>
        <v>0</v>
      </c>
    </row>
    <row r="149" spans="1:6" ht="54" customHeight="1" x14ac:dyDescent="0.2">
      <c r="A149" s="62" t="s">
        <v>218</v>
      </c>
      <c r="B149" s="63">
        <v>0</v>
      </c>
      <c r="C149" s="63">
        <v>1330.9</v>
      </c>
      <c r="D149" s="5">
        <f t="shared" si="14"/>
        <v>1330.9</v>
      </c>
      <c r="E149" s="5">
        <v>367.7</v>
      </c>
      <c r="F149" s="78">
        <f t="shared" si="15"/>
        <v>27.62792095574423</v>
      </c>
    </row>
    <row r="150" spans="1:6" ht="15.75" x14ac:dyDescent="0.2">
      <c r="A150" s="7" t="s">
        <v>185</v>
      </c>
      <c r="B150" s="6">
        <f>SUM(B118:B149)</f>
        <v>80372.899999999994</v>
      </c>
      <c r="C150" s="6">
        <f>SUM(C118:C149)</f>
        <v>84577.9</v>
      </c>
      <c r="D150" s="6">
        <f t="shared" si="14"/>
        <v>4205</v>
      </c>
      <c r="E150" s="6">
        <f>SUM(E118:E149)</f>
        <v>54844.700000000004</v>
      </c>
      <c r="F150" s="75">
        <f t="shared" ref="F150:F203" si="16">E150/C150*100</f>
        <v>64.845190055558248</v>
      </c>
    </row>
    <row r="151" spans="1:6" ht="18.75" customHeight="1" x14ac:dyDescent="0.2">
      <c r="A151" s="84" t="s">
        <v>193</v>
      </c>
      <c r="B151" s="88"/>
      <c r="C151" s="88"/>
      <c r="D151" s="88"/>
      <c r="E151" s="88"/>
      <c r="F151" s="89"/>
    </row>
    <row r="152" spans="1:6" ht="25.5" x14ac:dyDescent="0.2">
      <c r="A152" s="21" t="s">
        <v>58</v>
      </c>
      <c r="B152" s="34">
        <v>20</v>
      </c>
      <c r="C152" s="34">
        <v>20</v>
      </c>
      <c r="D152" s="4">
        <f t="shared" si="14"/>
        <v>0</v>
      </c>
      <c r="E152" s="4">
        <v>0</v>
      </c>
      <c r="F152" s="74">
        <f t="shared" si="16"/>
        <v>0</v>
      </c>
    </row>
    <row r="153" spans="1:6" ht="25.5" x14ac:dyDescent="0.2">
      <c r="A153" s="21" t="s">
        <v>59</v>
      </c>
      <c r="B153" s="34">
        <v>20</v>
      </c>
      <c r="C153" s="34">
        <v>20</v>
      </c>
      <c r="D153" s="4">
        <f t="shared" si="14"/>
        <v>0</v>
      </c>
      <c r="E153" s="4">
        <v>0</v>
      </c>
      <c r="F153" s="74">
        <f t="shared" si="16"/>
        <v>0</v>
      </c>
    </row>
    <row r="154" spans="1:6" ht="38.25" x14ac:dyDescent="0.2">
      <c r="A154" s="21" t="s">
        <v>17</v>
      </c>
      <c r="B154" s="34">
        <v>20</v>
      </c>
      <c r="C154" s="34">
        <v>20</v>
      </c>
      <c r="D154" s="4">
        <f t="shared" si="14"/>
        <v>0</v>
      </c>
      <c r="E154" s="4">
        <v>0</v>
      </c>
      <c r="F154" s="74">
        <f t="shared" si="16"/>
        <v>0</v>
      </c>
    </row>
    <row r="155" spans="1:6" ht="44.25" customHeight="1" x14ac:dyDescent="0.2">
      <c r="A155" s="21" t="s">
        <v>62</v>
      </c>
      <c r="B155" s="34">
        <v>46</v>
      </c>
      <c r="C155" s="34">
        <v>46</v>
      </c>
      <c r="D155" s="4">
        <f t="shared" si="14"/>
        <v>0</v>
      </c>
      <c r="E155" s="4">
        <v>0</v>
      </c>
      <c r="F155" s="74">
        <f t="shared" si="16"/>
        <v>0</v>
      </c>
    </row>
    <row r="156" spans="1:6" ht="67.5" customHeight="1" x14ac:dyDescent="0.2">
      <c r="A156" s="30" t="s">
        <v>159</v>
      </c>
      <c r="B156" s="36">
        <v>388.3</v>
      </c>
      <c r="C156" s="36">
        <v>388.3</v>
      </c>
      <c r="D156" s="4">
        <f t="shared" si="14"/>
        <v>0</v>
      </c>
      <c r="E156" s="4">
        <v>388.3</v>
      </c>
      <c r="F156" s="74">
        <f t="shared" si="16"/>
        <v>100</v>
      </c>
    </row>
    <row r="157" spans="1:6" ht="38.25" x14ac:dyDescent="0.2">
      <c r="A157" s="30" t="s">
        <v>60</v>
      </c>
      <c r="B157" s="36">
        <v>10</v>
      </c>
      <c r="C157" s="36">
        <v>10</v>
      </c>
      <c r="D157" s="4">
        <f t="shared" si="14"/>
        <v>0</v>
      </c>
      <c r="E157" s="4">
        <v>10</v>
      </c>
      <c r="F157" s="74">
        <f t="shared" si="16"/>
        <v>100</v>
      </c>
    </row>
    <row r="158" spans="1:6" ht="38.25" x14ac:dyDescent="0.2">
      <c r="A158" s="33" t="s">
        <v>61</v>
      </c>
      <c r="B158" s="35">
        <v>30</v>
      </c>
      <c r="C158" s="35">
        <v>30</v>
      </c>
      <c r="D158" s="4">
        <f t="shared" si="14"/>
        <v>0</v>
      </c>
      <c r="E158" s="4">
        <v>0</v>
      </c>
      <c r="F158" s="74">
        <f t="shared" si="16"/>
        <v>0</v>
      </c>
    </row>
    <row r="159" spans="1:6" ht="41.25" customHeight="1" x14ac:dyDescent="0.2">
      <c r="A159" s="21" t="s">
        <v>53</v>
      </c>
      <c r="B159" s="34">
        <v>4164.2</v>
      </c>
      <c r="C159" s="34">
        <v>4164.2</v>
      </c>
      <c r="D159" s="4">
        <f t="shared" si="14"/>
        <v>0</v>
      </c>
      <c r="E159" s="4">
        <v>3204.8</v>
      </c>
      <c r="F159" s="74">
        <f t="shared" si="16"/>
        <v>76.960760770376069</v>
      </c>
    </row>
    <row r="160" spans="1:6" ht="78.75" customHeight="1" x14ac:dyDescent="0.2">
      <c r="A160" s="31" t="s">
        <v>96</v>
      </c>
      <c r="B160" s="32">
        <v>771.5</v>
      </c>
      <c r="C160" s="32">
        <v>771.5</v>
      </c>
      <c r="D160" s="4">
        <f t="shared" si="14"/>
        <v>0</v>
      </c>
      <c r="E160" s="4">
        <v>578.6</v>
      </c>
      <c r="F160" s="74">
        <f t="shared" si="16"/>
        <v>74.99675955930006</v>
      </c>
    </row>
    <row r="161" spans="1:6" ht="51" x14ac:dyDescent="0.2">
      <c r="A161" s="30" t="s">
        <v>127</v>
      </c>
      <c r="B161" s="36">
        <v>14.4</v>
      </c>
      <c r="C161" s="36">
        <v>14.4</v>
      </c>
      <c r="D161" s="4">
        <f t="shared" si="14"/>
        <v>0</v>
      </c>
      <c r="E161" s="4">
        <v>6.4</v>
      </c>
      <c r="F161" s="74">
        <f t="shared" si="16"/>
        <v>44.44444444444445</v>
      </c>
    </row>
    <row r="162" spans="1:6" ht="25.5" x14ac:dyDescent="0.2">
      <c r="A162" s="30" t="s">
        <v>16</v>
      </c>
      <c r="B162" s="36">
        <v>15</v>
      </c>
      <c r="C162" s="36">
        <v>15</v>
      </c>
      <c r="D162" s="4">
        <f t="shared" si="14"/>
        <v>0</v>
      </c>
      <c r="E162" s="4">
        <v>0</v>
      </c>
      <c r="F162" s="74">
        <f t="shared" si="16"/>
        <v>0</v>
      </c>
    </row>
    <row r="163" spans="1:6" ht="38.25" x14ac:dyDescent="0.2">
      <c r="A163" s="30" t="s">
        <v>18</v>
      </c>
      <c r="B163" s="36">
        <v>16.8</v>
      </c>
      <c r="C163" s="36">
        <v>16.8</v>
      </c>
      <c r="D163" s="4">
        <f t="shared" si="14"/>
        <v>0</v>
      </c>
      <c r="E163" s="4">
        <v>6.4</v>
      </c>
      <c r="F163" s="74">
        <f t="shared" si="16"/>
        <v>38.095238095238095</v>
      </c>
    </row>
    <row r="164" spans="1:6" ht="38.25" x14ac:dyDescent="0.2">
      <c r="A164" s="26" t="s">
        <v>95</v>
      </c>
      <c r="B164" s="34">
        <v>3079.7</v>
      </c>
      <c r="C164" s="34">
        <v>3079.7</v>
      </c>
      <c r="D164" s="4">
        <f t="shared" si="14"/>
        <v>0</v>
      </c>
      <c r="E164" s="4">
        <v>2237</v>
      </c>
      <c r="F164" s="74">
        <f t="shared" si="16"/>
        <v>72.636945156995807</v>
      </c>
    </row>
    <row r="165" spans="1:6" ht="15.75" x14ac:dyDescent="0.2">
      <c r="A165" s="7" t="s">
        <v>187</v>
      </c>
      <c r="B165" s="6">
        <f>SUM(B152:B164)</f>
        <v>8595.9</v>
      </c>
      <c r="C165" s="6">
        <f>SUM(C152:C164)</f>
        <v>8595.9</v>
      </c>
      <c r="D165" s="9">
        <f t="shared" si="14"/>
        <v>0</v>
      </c>
      <c r="E165" s="6">
        <f>SUM(E152:E164)</f>
        <v>6431.5</v>
      </c>
      <c r="F165" s="75">
        <f t="shared" si="16"/>
        <v>74.820553985039382</v>
      </c>
    </row>
    <row r="166" spans="1:6" ht="20.25" customHeight="1" x14ac:dyDescent="0.2">
      <c r="A166" s="84" t="s">
        <v>194</v>
      </c>
      <c r="B166" s="88"/>
      <c r="C166" s="88"/>
      <c r="D166" s="88"/>
      <c r="E166" s="88"/>
      <c r="F166" s="89"/>
    </row>
    <row r="167" spans="1:6" ht="38.25" x14ac:dyDescent="0.2">
      <c r="A167" s="21" t="s">
        <v>63</v>
      </c>
      <c r="B167" s="40">
        <v>32850.199999999997</v>
      </c>
      <c r="C167" s="5">
        <v>31008.9</v>
      </c>
      <c r="D167" s="4">
        <f t="shared" si="14"/>
        <v>-1841.2999999999956</v>
      </c>
      <c r="E167" s="4">
        <f>28345.4+1317.5</f>
        <v>29662.9</v>
      </c>
      <c r="F167" s="74">
        <f t="shared" si="16"/>
        <v>95.659310714020819</v>
      </c>
    </row>
    <row r="168" spans="1:6" ht="131.25" customHeight="1" x14ac:dyDescent="0.2">
      <c r="A168" s="41" t="s">
        <v>219</v>
      </c>
      <c r="B168" s="5">
        <v>0</v>
      </c>
      <c r="C168" s="5">
        <v>8180.6</v>
      </c>
      <c r="D168" s="5">
        <f t="shared" si="14"/>
        <v>8180.6</v>
      </c>
      <c r="E168" s="5">
        <f>1850+1891.5</f>
        <v>3741.5</v>
      </c>
      <c r="F168" s="78">
        <f t="shared" si="16"/>
        <v>45.736254064494048</v>
      </c>
    </row>
    <row r="169" spans="1:6" ht="38.25" x14ac:dyDescent="0.2">
      <c r="A169" s="21" t="s">
        <v>99</v>
      </c>
      <c r="B169" s="40">
        <v>11.4</v>
      </c>
      <c r="C169" s="40">
        <v>11.4</v>
      </c>
      <c r="D169" s="4">
        <f t="shared" si="14"/>
        <v>0</v>
      </c>
      <c r="E169" s="4">
        <v>0</v>
      </c>
      <c r="F169" s="74">
        <f t="shared" si="16"/>
        <v>0</v>
      </c>
    </row>
    <row r="170" spans="1:6" ht="51" x14ac:dyDescent="0.2">
      <c r="A170" s="21" t="s">
        <v>100</v>
      </c>
      <c r="B170" s="40">
        <v>56.2</v>
      </c>
      <c r="C170" s="40">
        <v>56.2</v>
      </c>
      <c r="D170" s="4">
        <f t="shared" si="14"/>
        <v>0</v>
      </c>
      <c r="E170" s="4">
        <v>3.9</v>
      </c>
      <c r="F170" s="74">
        <f t="shared" si="16"/>
        <v>6.9395017793594302</v>
      </c>
    </row>
    <row r="171" spans="1:6" ht="89.25" x14ac:dyDescent="0.2">
      <c r="A171" s="21" t="s">
        <v>107</v>
      </c>
      <c r="B171" s="40">
        <v>490.9</v>
      </c>
      <c r="C171" s="40">
        <v>490.9</v>
      </c>
      <c r="D171" s="4">
        <f t="shared" si="14"/>
        <v>0</v>
      </c>
      <c r="E171" s="4">
        <v>366.2</v>
      </c>
      <c r="F171" s="74">
        <f t="shared" si="16"/>
        <v>74.597677734772873</v>
      </c>
    </row>
    <row r="172" spans="1:6" ht="89.25" x14ac:dyDescent="0.2">
      <c r="A172" s="21" t="s">
        <v>106</v>
      </c>
      <c r="B172" s="40">
        <v>13.2</v>
      </c>
      <c r="C172" s="40">
        <v>13.2</v>
      </c>
      <c r="D172" s="4">
        <f t="shared" si="14"/>
        <v>0</v>
      </c>
      <c r="E172" s="4">
        <v>0</v>
      </c>
      <c r="F172" s="74">
        <f t="shared" si="16"/>
        <v>0</v>
      </c>
    </row>
    <row r="173" spans="1:6" ht="78.75" customHeight="1" x14ac:dyDescent="0.2">
      <c r="A173" s="11" t="s">
        <v>101</v>
      </c>
      <c r="B173" s="40">
        <v>529.6</v>
      </c>
      <c r="C173" s="40">
        <v>529.6</v>
      </c>
      <c r="D173" s="4">
        <f t="shared" si="14"/>
        <v>0</v>
      </c>
      <c r="E173" s="4">
        <v>387.7</v>
      </c>
      <c r="F173" s="74">
        <f t="shared" si="16"/>
        <v>73.206193353474319</v>
      </c>
    </row>
    <row r="174" spans="1:6" ht="76.5" x14ac:dyDescent="0.2">
      <c r="A174" s="21" t="s">
        <v>129</v>
      </c>
      <c r="B174" s="40">
        <v>15.6</v>
      </c>
      <c r="C174" s="40">
        <v>15.6</v>
      </c>
      <c r="D174" s="4">
        <f t="shared" si="14"/>
        <v>0</v>
      </c>
      <c r="E174" s="4">
        <v>0</v>
      </c>
      <c r="F174" s="74">
        <f t="shared" si="16"/>
        <v>0</v>
      </c>
    </row>
    <row r="175" spans="1:6" ht="25.5" x14ac:dyDescent="0.2">
      <c r="A175" s="26" t="s">
        <v>102</v>
      </c>
      <c r="B175" s="40">
        <v>2642.4</v>
      </c>
      <c r="C175" s="40">
        <v>2642.4</v>
      </c>
      <c r="D175" s="4">
        <f t="shared" si="14"/>
        <v>0</v>
      </c>
      <c r="E175" s="4">
        <v>1660.6</v>
      </c>
      <c r="F175" s="74">
        <f t="shared" si="16"/>
        <v>62.844383893430212</v>
      </c>
    </row>
    <row r="176" spans="1:6" ht="38.25" x14ac:dyDescent="0.2">
      <c r="A176" s="26" t="s">
        <v>53</v>
      </c>
      <c r="B176" s="40">
        <v>9070.2999999999993</v>
      </c>
      <c r="C176" s="40">
        <v>9732.9</v>
      </c>
      <c r="D176" s="4">
        <f t="shared" si="14"/>
        <v>662.60000000000036</v>
      </c>
      <c r="E176" s="4">
        <v>7863.2</v>
      </c>
      <c r="F176" s="74">
        <f t="shared" si="16"/>
        <v>80.789898180398438</v>
      </c>
    </row>
    <row r="177" spans="1:6" ht="41.25" customHeight="1" x14ac:dyDescent="0.2">
      <c r="A177" s="49" t="s">
        <v>111</v>
      </c>
      <c r="B177" s="40">
        <v>0</v>
      </c>
      <c r="C177" s="40">
        <v>439.6</v>
      </c>
      <c r="D177" s="4">
        <f t="shared" si="14"/>
        <v>439.6</v>
      </c>
      <c r="E177" s="4">
        <v>298.5</v>
      </c>
      <c r="F177" s="74">
        <f t="shared" si="16"/>
        <v>67.902638762511373</v>
      </c>
    </row>
    <row r="178" spans="1:6" ht="63.75" x14ac:dyDescent="0.2">
      <c r="A178" s="26" t="s">
        <v>183</v>
      </c>
      <c r="B178" s="40">
        <v>0</v>
      </c>
      <c r="C178" s="40">
        <v>0</v>
      </c>
      <c r="D178" s="4">
        <f t="shared" si="14"/>
        <v>0</v>
      </c>
      <c r="E178" s="4">
        <v>0</v>
      </c>
      <c r="F178" s="74">
        <v>0</v>
      </c>
    </row>
    <row r="179" spans="1:6" ht="91.5" customHeight="1" x14ac:dyDescent="0.2">
      <c r="A179" s="26" t="s">
        <v>224</v>
      </c>
      <c r="B179" s="40">
        <v>0</v>
      </c>
      <c r="C179" s="40">
        <v>2879.2</v>
      </c>
      <c r="D179" s="4">
        <f t="shared" si="14"/>
        <v>2879.2</v>
      </c>
      <c r="E179" s="4">
        <v>599.5</v>
      </c>
      <c r="F179" s="74">
        <f t="shared" si="16"/>
        <v>20.821756043345374</v>
      </c>
    </row>
    <row r="180" spans="1:6" ht="25.5" x14ac:dyDescent="0.2">
      <c r="A180" s="11" t="s">
        <v>64</v>
      </c>
      <c r="B180" s="40">
        <v>175.8</v>
      </c>
      <c r="C180" s="40">
        <v>175.8</v>
      </c>
      <c r="D180" s="4">
        <f t="shared" si="14"/>
        <v>0</v>
      </c>
      <c r="E180" s="5">
        <f>31+94.9</f>
        <v>125.9</v>
      </c>
      <c r="F180" s="74">
        <f t="shared" si="16"/>
        <v>71.615472127417519</v>
      </c>
    </row>
    <row r="181" spans="1:6" ht="25.5" x14ac:dyDescent="0.2">
      <c r="A181" s="43" t="s">
        <v>65</v>
      </c>
      <c r="B181" s="40">
        <v>100</v>
      </c>
      <c r="C181" s="40">
        <v>100</v>
      </c>
      <c r="D181" s="4">
        <f t="shared" si="14"/>
        <v>0</v>
      </c>
      <c r="E181" s="4">
        <v>47.3</v>
      </c>
      <c r="F181" s="74">
        <f t="shared" si="16"/>
        <v>47.3</v>
      </c>
    </row>
    <row r="182" spans="1:6" ht="38.25" x14ac:dyDescent="0.2">
      <c r="A182" s="11" t="s">
        <v>66</v>
      </c>
      <c r="B182" s="40">
        <v>200.2</v>
      </c>
      <c r="C182" s="40">
        <v>383.8</v>
      </c>
      <c r="D182" s="4">
        <f t="shared" si="14"/>
        <v>183.60000000000002</v>
      </c>
      <c r="E182" s="4">
        <v>183.6</v>
      </c>
      <c r="F182" s="74">
        <f t="shared" si="16"/>
        <v>47.837415320479415</v>
      </c>
    </row>
    <row r="183" spans="1:6" ht="38.25" x14ac:dyDescent="0.2">
      <c r="A183" s="11" t="s">
        <v>67</v>
      </c>
      <c r="B183" s="40">
        <v>30</v>
      </c>
      <c r="C183" s="40">
        <v>30</v>
      </c>
      <c r="D183" s="4">
        <f t="shared" si="14"/>
        <v>0</v>
      </c>
      <c r="E183" s="4">
        <v>5</v>
      </c>
      <c r="F183" s="74">
        <f t="shared" si="16"/>
        <v>16.666666666666664</v>
      </c>
    </row>
    <row r="184" spans="1:6" ht="89.25" x14ac:dyDescent="0.2">
      <c r="A184" s="13" t="s">
        <v>168</v>
      </c>
      <c r="B184" s="44">
        <v>1462.5</v>
      </c>
      <c r="C184" s="44">
        <v>1162.5</v>
      </c>
      <c r="D184" s="4">
        <f t="shared" si="14"/>
        <v>-300</v>
      </c>
      <c r="E184" s="4">
        <v>740.6</v>
      </c>
      <c r="F184" s="74">
        <f t="shared" si="16"/>
        <v>63.707526881720433</v>
      </c>
    </row>
    <row r="185" spans="1:6" ht="25.5" x14ac:dyDescent="0.2">
      <c r="A185" s="13" t="s">
        <v>169</v>
      </c>
      <c r="B185" s="44">
        <v>50</v>
      </c>
      <c r="C185" s="44">
        <v>50</v>
      </c>
      <c r="D185" s="4">
        <f t="shared" si="14"/>
        <v>0</v>
      </c>
      <c r="E185" s="4">
        <v>0</v>
      </c>
      <c r="F185" s="74">
        <f t="shared" si="16"/>
        <v>0</v>
      </c>
    </row>
    <row r="186" spans="1:6" ht="51" x14ac:dyDescent="0.2">
      <c r="A186" s="13" t="s">
        <v>170</v>
      </c>
      <c r="B186" s="44">
        <v>75</v>
      </c>
      <c r="C186" s="44">
        <v>75</v>
      </c>
      <c r="D186" s="4">
        <f t="shared" si="14"/>
        <v>0</v>
      </c>
      <c r="E186" s="4">
        <v>75</v>
      </c>
      <c r="F186" s="74">
        <f t="shared" si="16"/>
        <v>100</v>
      </c>
    </row>
    <row r="187" spans="1:6" x14ac:dyDescent="0.2">
      <c r="A187" s="11" t="s">
        <v>164</v>
      </c>
      <c r="B187" s="40">
        <v>288</v>
      </c>
      <c r="C187" s="40">
        <v>288</v>
      </c>
      <c r="D187" s="4">
        <f t="shared" si="14"/>
        <v>0</v>
      </c>
      <c r="E187" s="4">
        <v>195.5</v>
      </c>
      <c r="F187" s="74">
        <f t="shared" si="16"/>
        <v>67.881944444444443</v>
      </c>
    </row>
    <row r="188" spans="1:6" ht="51" x14ac:dyDescent="0.2">
      <c r="A188" s="11" t="s">
        <v>68</v>
      </c>
      <c r="B188" s="40">
        <v>456.8</v>
      </c>
      <c r="C188" s="40">
        <v>456.8</v>
      </c>
      <c r="D188" s="4">
        <f t="shared" si="14"/>
        <v>0</v>
      </c>
      <c r="E188" s="4">
        <v>204.5</v>
      </c>
      <c r="F188" s="74">
        <f t="shared" si="16"/>
        <v>44.767950963222411</v>
      </c>
    </row>
    <row r="189" spans="1:6" ht="38.25" x14ac:dyDescent="0.2">
      <c r="A189" s="11" t="s">
        <v>69</v>
      </c>
      <c r="B189" s="40">
        <v>438</v>
      </c>
      <c r="C189" s="40">
        <v>438</v>
      </c>
      <c r="D189" s="4">
        <f t="shared" si="14"/>
        <v>0</v>
      </c>
      <c r="E189" s="4">
        <v>328.5</v>
      </c>
      <c r="F189" s="74">
        <f t="shared" si="16"/>
        <v>75</v>
      </c>
    </row>
    <row r="190" spans="1:6" ht="63.75" x14ac:dyDescent="0.2">
      <c r="A190" s="11" t="s">
        <v>70</v>
      </c>
      <c r="B190" s="40">
        <v>79.7</v>
      </c>
      <c r="C190" s="40">
        <v>79.7</v>
      </c>
      <c r="D190" s="4">
        <f t="shared" si="14"/>
        <v>0</v>
      </c>
      <c r="E190" s="4">
        <v>49.5</v>
      </c>
      <c r="F190" s="74">
        <f t="shared" si="16"/>
        <v>62.107904642409025</v>
      </c>
    </row>
    <row r="191" spans="1:6" ht="25.5" x14ac:dyDescent="0.2">
      <c r="A191" s="50" t="s">
        <v>71</v>
      </c>
      <c r="B191" s="5">
        <v>100</v>
      </c>
      <c r="C191" s="5">
        <v>100</v>
      </c>
      <c r="D191" s="5">
        <f t="shared" si="14"/>
        <v>0</v>
      </c>
      <c r="E191" s="5">
        <v>46.3</v>
      </c>
      <c r="F191" s="78">
        <f t="shared" si="16"/>
        <v>46.3</v>
      </c>
    </row>
    <row r="192" spans="1:6" ht="15.75" x14ac:dyDescent="0.2">
      <c r="A192" s="7" t="s">
        <v>187</v>
      </c>
      <c r="B192" s="6">
        <f>SUM(B167:B191)</f>
        <v>49135.799999999988</v>
      </c>
      <c r="C192" s="6">
        <f>SUM(C167:C191)</f>
        <v>59340.1</v>
      </c>
      <c r="D192" s="6">
        <f t="shared" si="14"/>
        <v>10204.30000000001</v>
      </c>
      <c r="E192" s="6">
        <f>SUM(E167:E191)</f>
        <v>46585.7</v>
      </c>
      <c r="F192" s="75">
        <f t="shared" si="16"/>
        <v>78.506271475781134</v>
      </c>
    </row>
    <row r="193" spans="1:6" ht="21.75" customHeight="1" x14ac:dyDescent="0.2">
      <c r="A193" s="84" t="s">
        <v>195</v>
      </c>
      <c r="B193" s="88"/>
      <c r="C193" s="88"/>
      <c r="D193" s="88"/>
      <c r="E193" s="88"/>
      <c r="F193" s="89"/>
    </row>
    <row r="194" spans="1:6" ht="38.25" x14ac:dyDescent="0.2">
      <c r="A194" s="11" t="s">
        <v>43</v>
      </c>
      <c r="B194" s="40">
        <v>11279.3</v>
      </c>
      <c r="C194" s="40">
        <v>11279.3</v>
      </c>
      <c r="D194" s="4">
        <f t="shared" si="14"/>
        <v>0</v>
      </c>
      <c r="E194" s="4">
        <v>9206.7999999999993</v>
      </c>
      <c r="F194" s="74">
        <f t="shared" si="16"/>
        <v>81.625632796361486</v>
      </c>
    </row>
    <row r="195" spans="1:6" ht="76.5" x14ac:dyDescent="0.2">
      <c r="A195" s="17" t="s">
        <v>108</v>
      </c>
      <c r="B195" s="34">
        <v>784.5</v>
      </c>
      <c r="C195" s="34">
        <v>784.5</v>
      </c>
      <c r="D195" s="4">
        <f t="shared" si="14"/>
        <v>0</v>
      </c>
      <c r="E195" s="4">
        <v>475.8</v>
      </c>
      <c r="F195" s="74">
        <f t="shared" si="16"/>
        <v>60.650095602294449</v>
      </c>
    </row>
    <row r="196" spans="1:6" ht="135.75" customHeight="1" x14ac:dyDescent="0.2">
      <c r="A196" s="17" t="s">
        <v>219</v>
      </c>
      <c r="B196" s="42">
        <v>0</v>
      </c>
      <c r="C196" s="42">
        <v>1000</v>
      </c>
      <c r="D196" s="5">
        <f t="shared" si="14"/>
        <v>1000</v>
      </c>
      <c r="E196" s="5">
        <v>0</v>
      </c>
      <c r="F196" s="78">
        <f t="shared" si="16"/>
        <v>0</v>
      </c>
    </row>
    <row r="197" spans="1:6" ht="66.75" customHeight="1" x14ac:dyDescent="0.2">
      <c r="A197" s="11" t="s">
        <v>19</v>
      </c>
      <c r="B197" s="34">
        <v>1493.9</v>
      </c>
      <c r="C197" s="34">
        <v>1852.4</v>
      </c>
      <c r="D197" s="4">
        <f t="shared" si="14"/>
        <v>358.5</v>
      </c>
      <c r="E197" s="4">
        <v>1852.4</v>
      </c>
      <c r="F197" s="78">
        <f t="shared" si="16"/>
        <v>100</v>
      </c>
    </row>
    <row r="198" spans="1:6" ht="76.5" x14ac:dyDescent="0.2">
      <c r="A198" s="11" t="s">
        <v>20</v>
      </c>
      <c r="B198" s="34">
        <v>21</v>
      </c>
      <c r="C198" s="34">
        <v>21</v>
      </c>
      <c r="D198" s="4">
        <f t="shared" si="14"/>
        <v>0</v>
      </c>
      <c r="E198" s="4">
        <v>13.4</v>
      </c>
      <c r="F198" s="74">
        <f t="shared" si="16"/>
        <v>63.809523809523817</v>
      </c>
    </row>
    <row r="199" spans="1:6" ht="79.5" customHeight="1" x14ac:dyDescent="0.2">
      <c r="A199" s="11" t="s">
        <v>72</v>
      </c>
      <c r="B199" s="40">
        <v>9880.7000000000007</v>
      </c>
      <c r="C199" s="40">
        <v>9880.7000000000007</v>
      </c>
      <c r="D199" s="4">
        <f t="shared" si="14"/>
        <v>0</v>
      </c>
      <c r="E199" s="4">
        <v>6445.5</v>
      </c>
      <c r="F199" s="74">
        <f t="shared" si="16"/>
        <v>65.23323246328701</v>
      </c>
    </row>
    <row r="200" spans="1:6" ht="85.5" customHeight="1" x14ac:dyDescent="0.2">
      <c r="A200" s="11" t="s">
        <v>160</v>
      </c>
      <c r="B200" s="40">
        <v>4755.8</v>
      </c>
      <c r="C200" s="40">
        <v>4755.8</v>
      </c>
      <c r="D200" s="4">
        <f t="shared" si="14"/>
        <v>0</v>
      </c>
      <c r="E200" s="4">
        <v>4524.1000000000004</v>
      </c>
      <c r="F200" s="74">
        <f t="shared" si="16"/>
        <v>95.128054165440105</v>
      </c>
    </row>
    <row r="201" spans="1:6" ht="67.5" customHeight="1" x14ac:dyDescent="0.2">
      <c r="A201" s="11" t="s">
        <v>161</v>
      </c>
      <c r="B201" s="40">
        <v>18397.8</v>
      </c>
      <c r="C201" s="40">
        <v>18397.8</v>
      </c>
      <c r="D201" s="4">
        <f t="shared" si="14"/>
        <v>0</v>
      </c>
      <c r="E201" s="4">
        <v>14300.6</v>
      </c>
      <c r="F201" s="74">
        <f t="shared" si="16"/>
        <v>77.729945971800987</v>
      </c>
    </row>
    <row r="202" spans="1:6" ht="84.75" customHeight="1" x14ac:dyDescent="0.2">
      <c r="A202" s="17" t="s">
        <v>220</v>
      </c>
      <c r="B202" s="5">
        <v>0</v>
      </c>
      <c r="C202" s="5">
        <v>4754.7</v>
      </c>
      <c r="D202" s="5">
        <f t="shared" si="14"/>
        <v>4754.7</v>
      </c>
      <c r="E202" s="5">
        <v>1600</v>
      </c>
      <c r="F202" s="78">
        <f t="shared" si="16"/>
        <v>33.650913832628774</v>
      </c>
    </row>
    <row r="203" spans="1:6" ht="15.75" x14ac:dyDescent="0.2">
      <c r="A203" s="7" t="s">
        <v>187</v>
      </c>
      <c r="B203" s="6">
        <f>SUM(B194:B202)</f>
        <v>46613</v>
      </c>
      <c r="C203" s="6">
        <f>SUM(C194:C202)</f>
        <v>52726.2</v>
      </c>
      <c r="D203" s="6">
        <f t="shared" si="14"/>
        <v>6113.1999999999971</v>
      </c>
      <c r="E203" s="6">
        <f>SUM(E194:E202)</f>
        <v>38418.6</v>
      </c>
      <c r="F203" s="75">
        <f t="shared" si="16"/>
        <v>72.864344481491173</v>
      </c>
    </row>
    <row r="204" spans="1:6" x14ac:dyDescent="0.2">
      <c r="A204" s="84" t="s">
        <v>196</v>
      </c>
      <c r="B204" s="88"/>
      <c r="C204" s="88"/>
      <c r="D204" s="88"/>
      <c r="E204" s="88"/>
      <c r="F204" s="89"/>
    </row>
    <row r="205" spans="1:6" ht="25.5" x14ac:dyDescent="0.2">
      <c r="A205" s="21" t="s">
        <v>97</v>
      </c>
      <c r="B205" s="14">
        <v>91.1</v>
      </c>
      <c r="C205" s="14">
        <v>91.1</v>
      </c>
      <c r="D205" s="4">
        <f t="shared" ref="D205:D213" si="17">C205-B205</f>
        <v>0</v>
      </c>
      <c r="E205" s="4">
        <v>47.8</v>
      </c>
      <c r="F205" s="74">
        <f t="shared" ref="F205:F221" si="18">E205/C205*100</f>
        <v>52.469813391877061</v>
      </c>
    </row>
    <row r="206" spans="1:6" ht="25.5" x14ac:dyDescent="0.2">
      <c r="A206" s="21" t="s">
        <v>74</v>
      </c>
      <c r="B206" s="14">
        <v>249.8</v>
      </c>
      <c r="C206" s="14">
        <v>249.8</v>
      </c>
      <c r="D206" s="4">
        <f t="shared" si="17"/>
        <v>0</v>
      </c>
      <c r="E206" s="4">
        <v>0</v>
      </c>
      <c r="F206" s="74">
        <f t="shared" si="18"/>
        <v>0</v>
      </c>
    </row>
    <row r="207" spans="1:6" ht="63" customHeight="1" x14ac:dyDescent="0.2">
      <c r="A207" s="21" t="s">
        <v>75</v>
      </c>
      <c r="B207" s="14">
        <v>5579.7</v>
      </c>
      <c r="C207" s="14">
        <v>5579.7</v>
      </c>
      <c r="D207" s="4">
        <f t="shared" si="17"/>
        <v>0</v>
      </c>
      <c r="E207" s="4">
        <v>4151.3</v>
      </c>
      <c r="F207" s="74">
        <f t="shared" si="18"/>
        <v>74.400057350753627</v>
      </c>
    </row>
    <row r="208" spans="1:6" ht="105.75" customHeight="1" x14ac:dyDescent="0.2">
      <c r="A208" s="49" t="s">
        <v>122</v>
      </c>
      <c r="B208" s="14">
        <v>10</v>
      </c>
      <c r="C208" s="14">
        <v>10</v>
      </c>
      <c r="D208" s="4">
        <f t="shared" si="17"/>
        <v>0</v>
      </c>
      <c r="E208" s="4">
        <v>0</v>
      </c>
      <c r="F208" s="74">
        <f t="shared" si="18"/>
        <v>0</v>
      </c>
    </row>
    <row r="209" spans="1:6" ht="76.5" x14ac:dyDescent="0.2">
      <c r="A209" s="17" t="s">
        <v>98</v>
      </c>
      <c r="B209" s="18">
        <v>210</v>
      </c>
      <c r="C209" s="18">
        <v>210</v>
      </c>
      <c r="D209" s="5">
        <f t="shared" si="17"/>
        <v>0</v>
      </c>
      <c r="E209" s="5">
        <v>36.5</v>
      </c>
      <c r="F209" s="78">
        <f t="shared" si="18"/>
        <v>17.38095238095238</v>
      </c>
    </row>
    <row r="210" spans="1:6" ht="50.25" customHeight="1" x14ac:dyDescent="0.2">
      <c r="A210" s="11" t="s">
        <v>76</v>
      </c>
      <c r="B210" s="14">
        <v>180</v>
      </c>
      <c r="C210" s="14">
        <v>180</v>
      </c>
      <c r="D210" s="4">
        <f t="shared" si="17"/>
        <v>0</v>
      </c>
      <c r="E210" s="4">
        <v>0</v>
      </c>
      <c r="F210" s="74">
        <f t="shared" si="18"/>
        <v>0</v>
      </c>
    </row>
    <row r="211" spans="1:6" ht="42.75" customHeight="1" x14ac:dyDescent="0.2">
      <c r="A211" s="11" t="s">
        <v>77</v>
      </c>
      <c r="B211" s="14">
        <v>344</v>
      </c>
      <c r="C211" s="14">
        <v>344</v>
      </c>
      <c r="D211" s="4">
        <f t="shared" si="17"/>
        <v>0</v>
      </c>
      <c r="E211" s="4">
        <v>344</v>
      </c>
      <c r="F211" s="74">
        <f t="shared" si="18"/>
        <v>100</v>
      </c>
    </row>
    <row r="212" spans="1:6" ht="140.25" x14ac:dyDescent="0.2">
      <c r="A212" s="25" t="s">
        <v>162</v>
      </c>
      <c r="B212" s="46">
        <v>600</v>
      </c>
      <c r="C212" s="46">
        <v>600</v>
      </c>
      <c r="D212" s="5">
        <f t="shared" si="17"/>
        <v>0</v>
      </c>
      <c r="E212" s="5">
        <v>600</v>
      </c>
      <c r="F212" s="74">
        <f t="shared" si="18"/>
        <v>100</v>
      </c>
    </row>
    <row r="213" spans="1:6" ht="15.75" x14ac:dyDescent="0.2">
      <c r="A213" s="27" t="s">
        <v>187</v>
      </c>
      <c r="B213" s="28">
        <f>SUM(B205:B212)</f>
        <v>7264.5999999999995</v>
      </c>
      <c r="C213" s="28">
        <f>SUM(C205:C212)</f>
        <v>7264.5999999999995</v>
      </c>
      <c r="D213" s="6">
        <f t="shared" si="17"/>
        <v>0</v>
      </c>
      <c r="E213" s="28">
        <f>SUM(E205:E212)</f>
        <v>5179.6000000000004</v>
      </c>
      <c r="F213" s="75">
        <f t="shared" si="18"/>
        <v>71.299176830107655</v>
      </c>
    </row>
    <row r="214" spans="1:6" ht="32.25" customHeight="1" x14ac:dyDescent="0.2">
      <c r="A214" s="84" t="s">
        <v>197</v>
      </c>
      <c r="B214" s="88"/>
      <c r="C214" s="88"/>
      <c r="D214" s="88"/>
      <c r="E214" s="88"/>
      <c r="F214" s="89"/>
    </row>
    <row r="215" spans="1:6" ht="38.25" x14ac:dyDescent="0.2">
      <c r="A215" s="54" t="s">
        <v>6</v>
      </c>
      <c r="B215" s="48">
        <v>80</v>
      </c>
      <c r="C215" s="48">
        <v>80</v>
      </c>
      <c r="D215" s="4">
        <f t="shared" ref="D215:D222" si="19">C215-B215</f>
        <v>0</v>
      </c>
      <c r="E215" s="48">
        <v>40</v>
      </c>
      <c r="F215" s="74">
        <f t="shared" si="18"/>
        <v>50</v>
      </c>
    </row>
    <row r="216" spans="1:6" ht="66.75" customHeight="1" x14ac:dyDescent="0.2">
      <c r="A216" s="54" t="s">
        <v>163</v>
      </c>
      <c r="B216" s="48">
        <v>285.89999999999998</v>
      </c>
      <c r="C216" s="48">
        <v>315.89999999999998</v>
      </c>
      <c r="D216" s="4">
        <f t="shared" si="19"/>
        <v>30</v>
      </c>
      <c r="E216" s="48">
        <v>315.89999999999998</v>
      </c>
      <c r="F216" s="74">
        <f t="shared" si="18"/>
        <v>100</v>
      </c>
    </row>
    <row r="217" spans="1:6" ht="38.25" x14ac:dyDescent="0.2">
      <c r="A217" s="66" t="s">
        <v>123</v>
      </c>
      <c r="B217" s="67">
        <v>4.5</v>
      </c>
      <c r="C217" s="67">
        <v>4.5</v>
      </c>
      <c r="D217" s="5">
        <f t="shared" si="19"/>
        <v>0</v>
      </c>
      <c r="E217" s="67">
        <v>0</v>
      </c>
      <c r="F217" s="78">
        <f t="shared" si="18"/>
        <v>0</v>
      </c>
    </row>
    <row r="218" spans="1:6" ht="76.5" x14ac:dyDescent="0.2">
      <c r="A218" s="54" t="s">
        <v>124</v>
      </c>
      <c r="B218" s="48">
        <v>512.20000000000005</v>
      </c>
      <c r="C218" s="48">
        <v>512.20000000000005</v>
      </c>
      <c r="D218" s="4">
        <f t="shared" si="19"/>
        <v>0</v>
      </c>
      <c r="E218" s="48">
        <v>375.9</v>
      </c>
      <c r="F218" s="74">
        <f t="shared" si="18"/>
        <v>73.389301054275663</v>
      </c>
    </row>
    <row r="219" spans="1:6" ht="63.75" x14ac:dyDescent="0.2">
      <c r="A219" s="54" t="s">
        <v>125</v>
      </c>
      <c r="B219" s="48">
        <v>317</v>
      </c>
      <c r="C219" s="67">
        <v>317</v>
      </c>
      <c r="D219" s="4">
        <f t="shared" si="19"/>
        <v>0</v>
      </c>
      <c r="E219" s="48">
        <f>205.5+27.2</f>
        <v>232.7</v>
      </c>
      <c r="F219" s="74">
        <f t="shared" si="18"/>
        <v>73.406940063091469</v>
      </c>
    </row>
    <row r="220" spans="1:6" ht="51" x14ac:dyDescent="0.2">
      <c r="A220" s="54" t="s">
        <v>126</v>
      </c>
      <c r="B220" s="48">
        <v>250</v>
      </c>
      <c r="C220" s="48">
        <v>210.9</v>
      </c>
      <c r="D220" s="4">
        <f t="shared" si="19"/>
        <v>-39.099999999999994</v>
      </c>
      <c r="E220" s="48">
        <v>154.5</v>
      </c>
      <c r="F220" s="74">
        <f t="shared" si="18"/>
        <v>73.257467994310105</v>
      </c>
    </row>
    <row r="221" spans="1:6" ht="15.75" x14ac:dyDescent="0.2">
      <c r="A221" s="27" t="s">
        <v>185</v>
      </c>
      <c r="B221" s="28">
        <f>SUM(B215:B220)</f>
        <v>1449.6</v>
      </c>
      <c r="C221" s="28">
        <f>SUM(C215:C220)</f>
        <v>1440.5</v>
      </c>
      <c r="D221" s="6">
        <f t="shared" si="19"/>
        <v>-9.0999999999999091</v>
      </c>
      <c r="E221" s="28">
        <f>SUM(E215:E220)</f>
        <v>1119</v>
      </c>
      <c r="F221" s="75">
        <f t="shared" si="18"/>
        <v>77.68136063866713</v>
      </c>
    </row>
    <row r="222" spans="1:6" ht="31.5" x14ac:dyDescent="0.2">
      <c r="A222" s="7" t="s">
        <v>137</v>
      </c>
      <c r="B222" s="6">
        <f>B38+B52+B63+B73+B83+B116+B150+B165+B192+B203+B213+B221</f>
        <v>1228498.1000000003</v>
      </c>
      <c r="C222" s="6">
        <f>C38+C52+C63+C73+C83+C116+C150+C165+C192+C203+C213+C221</f>
        <v>1537145.0000000002</v>
      </c>
      <c r="D222" s="6">
        <f t="shared" si="19"/>
        <v>308646.89999999991</v>
      </c>
      <c r="E222" s="6">
        <f>E38+E52+E63+E73+E83+E116+E150+E165+E192+E203+E213+E221</f>
        <v>933594.89999999991</v>
      </c>
      <c r="F222" s="75">
        <f>E222/C222*100</f>
        <v>60.735643026519924</v>
      </c>
    </row>
    <row r="223" spans="1:6" ht="30" customHeight="1" x14ac:dyDescent="0.2">
      <c r="A223" s="95" t="s">
        <v>131</v>
      </c>
      <c r="B223" s="96"/>
      <c r="C223" s="96"/>
      <c r="D223" s="96"/>
      <c r="E223" s="96"/>
      <c r="F223" s="97"/>
    </row>
    <row r="224" spans="1:6" ht="21" customHeight="1" x14ac:dyDescent="0.2">
      <c r="A224" s="55" t="s">
        <v>132</v>
      </c>
      <c r="B224" s="38">
        <v>2751.1</v>
      </c>
      <c r="C224" s="38">
        <v>2751.1</v>
      </c>
      <c r="D224" s="38">
        <f t="shared" ref="D224:D236" si="20">C224-B224</f>
        <v>0</v>
      </c>
      <c r="E224" s="38">
        <v>1984.8</v>
      </c>
      <c r="F224" s="74">
        <f t="shared" ref="F224:F243" si="21">E224/C224*100</f>
        <v>72.145687179673587</v>
      </c>
    </row>
    <row r="225" spans="1:6" ht="46.5" customHeight="1" x14ac:dyDescent="0.2">
      <c r="A225" s="49" t="s">
        <v>133</v>
      </c>
      <c r="B225" s="38">
        <v>1237.5</v>
      </c>
      <c r="C225" s="38">
        <v>1237.5</v>
      </c>
      <c r="D225" s="38">
        <f t="shared" si="20"/>
        <v>0</v>
      </c>
      <c r="E225" s="38">
        <v>980</v>
      </c>
      <c r="F225" s="74">
        <f t="shared" si="21"/>
        <v>79.191919191919197</v>
      </c>
    </row>
    <row r="226" spans="1:6" ht="30.75" customHeight="1" x14ac:dyDescent="0.2">
      <c r="A226" s="49" t="s">
        <v>134</v>
      </c>
      <c r="B226" s="38">
        <v>1229.8</v>
      </c>
      <c r="C226" s="38">
        <v>1229.8</v>
      </c>
      <c r="D226" s="38">
        <f t="shared" si="20"/>
        <v>0</v>
      </c>
      <c r="E226" s="38">
        <v>960.2</v>
      </c>
      <c r="F226" s="74">
        <f t="shared" si="21"/>
        <v>78.077736217271109</v>
      </c>
    </row>
    <row r="227" spans="1:6" ht="43.5" customHeight="1" x14ac:dyDescent="0.2">
      <c r="A227" s="49" t="s">
        <v>43</v>
      </c>
      <c r="B227" s="38">
        <v>6936.7</v>
      </c>
      <c r="C227" s="38">
        <v>6834.6</v>
      </c>
      <c r="D227" s="38">
        <f t="shared" si="20"/>
        <v>-102.09999999999945</v>
      </c>
      <c r="E227" s="38">
        <f>2125.5+2650.9</f>
        <v>4776.3999999999996</v>
      </c>
      <c r="F227" s="74">
        <f t="shared" si="21"/>
        <v>69.885582184765738</v>
      </c>
    </row>
    <row r="228" spans="1:6" ht="22.5" customHeight="1" x14ac:dyDescent="0.2">
      <c r="A228" s="49" t="s">
        <v>164</v>
      </c>
      <c r="B228" s="38">
        <v>212</v>
      </c>
      <c r="C228" s="38">
        <v>192</v>
      </c>
      <c r="D228" s="38">
        <f t="shared" si="20"/>
        <v>-20</v>
      </c>
      <c r="E228" s="38">
        <f>153.9+1.5</f>
        <v>155.4</v>
      </c>
      <c r="F228" s="74">
        <f t="shared" si="21"/>
        <v>80.9375</v>
      </c>
    </row>
    <row r="229" spans="1:6" ht="51" customHeight="1" x14ac:dyDescent="0.2">
      <c r="A229" s="49" t="s">
        <v>140</v>
      </c>
      <c r="B229" s="38">
        <v>32</v>
      </c>
      <c r="C229" s="38">
        <v>32</v>
      </c>
      <c r="D229" s="38">
        <f t="shared" si="20"/>
        <v>0</v>
      </c>
      <c r="E229" s="38">
        <f>5.6+18.1</f>
        <v>23.700000000000003</v>
      </c>
      <c r="F229" s="74">
        <f t="shared" si="21"/>
        <v>74.062500000000014</v>
      </c>
    </row>
    <row r="230" spans="1:6" ht="44.25" customHeight="1" x14ac:dyDescent="0.2">
      <c r="A230" s="49" t="s">
        <v>211</v>
      </c>
      <c r="B230" s="38">
        <v>0</v>
      </c>
      <c r="C230" s="38">
        <v>3592.4</v>
      </c>
      <c r="D230" s="38">
        <f t="shared" si="20"/>
        <v>3592.4</v>
      </c>
      <c r="E230" s="38">
        <v>3592.4</v>
      </c>
      <c r="F230" s="74">
        <f t="shared" si="21"/>
        <v>100</v>
      </c>
    </row>
    <row r="231" spans="1:6" ht="51" customHeight="1" x14ac:dyDescent="0.2">
      <c r="A231" s="49" t="s">
        <v>198</v>
      </c>
      <c r="B231" s="38">
        <v>0</v>
      </c>
      <c r="C231" s="38">
        <v>512.29999999999995</v>
      </c>
      <c r="D231" s="38">
        <f t="shared" si="20"/>
        <v>512.29999999999995</v>
      </c>
      <c r="E231" s="38">
        <f>44.5+428.7+39.1</f>
        <v>512.29999999999995</v>
      </c>
      <c r="F231" s="74">
        <f t="shared" si="21"/>
        <v>100</v>
      </c>
    </row>
    <row r="232" spans="1:6" ht="62.25" customHeight="1" x14ac:dyDescent="0.2">
      <c r="A232" s="49" t="s">
        <v>141</v>
      </c>
      <c r="B232" s="38">
        <v>95</v>
      </c>
      <c r="C232" s="38">
        <v>305</v>
      </c>
      <c r="D232" s="38">
        <f t="shared" si="20"/>
        <v>210</v>
      </c>
      <c r="E232" s="38">
        <v>182.4</v>
      </c>
      <c r="F232" s="74">
        <f t="shared" si="21"/>
        <v>59.8032786885246</v>
      </c>
    </row>
    <row r="233" spans="1:6" ht="51.75" customHeight="1" x14ac:dyDescent="0.2">
      <c r="A233" s="49" t="s">
        <v>68</v>
      </c>
      <c r="B233" s="38">
        <v>480</v>
      </c>
      <c r="C233" s="38">
        <v>480</v>
      </c>
      <c r="D233" s="38">
        <f t="shared" si="20"/>
        <v>0</v>
      </c>
      <c r="E233" s="38">
        <v>347.9</v>
      </c>
      <c r="F233" s="74">
        <f t="shared" si="21"/>
        <v>72.479166666666657</v>
      </c>
    </row>
    <row r="234" spans="1:6" ht="57" customHeight="1" x14ac:dyDescent="0.2">
      <c r="A234" s="49" t="s">
        <v>142</v>
      </c>
      <c r="B234" s="38">
        <v>50</v>
      </c>
      <c r="C234" s="38">
        <v>50</v>
      </c>
      <c r="D234" s="38">
        <f t="shared" si="20"/>
        <v>0</v>
      </c>
      <c r="E234" s="38">
        <v>50</v>
      </c>
      <c r="F234" s="74">
        <f t="shared" si="21"/>
        <v>100</v>
      </c>
    </row>
    <row r="235" spans="1:6" ht="41.25" customHeight="1" x14ac:dyDescent="0.2">
      <c r="A235" s="62" t="s">
        <v>222</v>
      </c>
      <c r="B235" s="38">
        <v>659.5</v>
      </c>
      <c r="C235" s="38">
        <v>255.1</v>
      </c>
      <c r="D235" s="38">
        <f t="shared" si="20"/>
        <v>-404.4</v>
      </c>
      <c r="E235" s="38">
        <v>0</v>
      </c>
      <c r="F235" s="74">
        <f t="shared" si="21"/>
        <v>0</v>
      </c>
    </row>
    <row r="236" spans="1:6" ht="12.75" customHeight="1" x14ac:dyDescent="0.25">
      <c r="A236" s="56" t="s">
        <v>135</v>
      </c>
      <c r="B236" s="57">
        <f>SUM(B224:B235)</f>
        <v>13683.599999999999</v>
      </c>
      <c r="C236" s="57">
        <f>SUM(C224:C235)</f>
        <v>17471.799999999996</v>
      </c>
      <c r="D236" s="57">
        <f t="shared" si="20"/>
        <v>3788.1999999999971</v>
      </c>
      <c r="E236" s="57">
        <f>SUM(E224:E235)</f>
        <v>13565.499999999998</v>
      </c>
      <c r="F236" s="75">
        <f t="shared" si="21"/>
        <v>77.642257809727681</v>
      </c>
    </row>
    <row r="237" spans="1:6" ht="29.25" customHeight="1" x14ac:dyDescent="0.2">
      <c r="A237" s="95" t="s">
        <v>136</v>
      </c>
      <c r="B237" s="96"/>
      <c r="C237" s="96"/>
      <c r="D237" s="96"/>
      <c r="E237" s="96"/>
      <c r="F237" s="97"/>
    </row>
    <row r="238" spans="1:6" ht="84" customHeight="1" x14ac:dyDescent="0.2">
      <c r="A238" s="64" t="s">
        <v>165</v>
      </c>
      <c r="B238" s="4">
        <v>3220.3</v>
      </c>
      <c r="C238" s="4">
        <v>2554.3000000000002</v>
      </c>
      <c r="D238" s="38">
        <f t="shared" ref="D238:D246" si="22">C238-B238</f>
        <v>-666</v>
      </c>
      <c r="E238" s="4">
        <f>12.6+0+2529</f>
        <v>2541.6</v>
      </c>
      <c r="F238" s="74">
        <f t="shared" si="21"/>
        <v>99.502799201346733</v>
      </c>
    </row>
    <row r="239" spans="1:6" ht="88.5" customHeight="1" x14ac:dyDescent="0.2">
      <c r="A239" s="49" t="s">
        <v>138</v>
      </c>
      <c r="B239" s="38">
        <v>0.4</v>
      </c>
      <c r="C239" s="38">
        <v>0.4</v>
      </c>
      <c r="D239" s="38">
        <f t="shared" si="22"/>
        <v>0</v>
      </c>
      <c r="E239" s="38">
        <v>0.2</v>
      </c>
      <c r="F239" s="74">
        <f t="shared" si="21"/>
        <v>50</v>
      </c>
    </row>
    <row r="240" spans="1:6" ht="76.5" customHeight="1" x14ac:dyDescent="0.2">
      <c r="A240" s="45" t="s">
        <v>139</v>
      </c>
      <c r="B240" s="38">
        <v>513.29999999999995</v>
      </c>
      <c r="C240" s="38">
        <v>513.29999999999995</v>
      </c>
      <c r="D240" s="38">
        <f t="shared" si="22"/>
        <v>0</v>
      </c>
      <c r="E240" s="38">
        <v>381.8</v>
      </c>
      <c r="F240" s="74">
        <f t="shared" si="21"/>
        <v>74.381453341126061</v>
      </c>
    </row>
    <row r="241" spans="1:6" ht="76.5" customHeight="1" x14ac:dyDescent="0.2">
      <c r="A241" s="49" t="s">
        <v>143</v>
      </c>
      <c r="B241" s="38">
        <v>513.20000000000005</v>
      </c>
      <c r="C241" s="38">
        <v>513.20000000000005</v>
      </c>
      <c r="D241" s="38">
        <f t="shared" si="22"/>
        <v>0</v>
      </c>
      <c r="E241" s="38">
        <v>0</v>
      </c>
      <c r="F241" s="74">
        <f t="shared" si="21"/>
        <v>0</v>
      </c>
    </row>
    <row r="242" spans="1:6" ht="51" customHeight="1" x14ac:dyDescent="0.2">
      <c r="A242" s="49" t="s">
        <v>166</v>
      </c>
      <c r="B242" s="38">
        <v>3645.7</v>
      </c>
      <c r="C242" s="38">
        <v>3645.7</v>
      </c>
      <c r="D242" s="38">
        <f t="shared" si="22"/>
        <v>0</v>
      </c>
      <c r="E242" s="38">
        <v>739.1</v>
      </c>
      <c r="F242" s="74">
        <f t="shared" si="21"/>
        <v>20.273198562690293</v>
      </c>
    </row>
    <row r="243" spans="1:6" ht="82.5" customHeight="1" x14ac:dyDescent="0.2">
      <c r="A243" s="49" t="s">
        <v>167</v>
      </c>
      <c r="B243" s="38">
        <v>5104</v>
      </c>
      <c r="C243" s="38">
        <v>5104</v>
      </c>
      <c r="D243" s="38">
        <f t="shared" si="22"/>
        <v>0</v>
      </c>
      <c r="E243" s="38">
        <f>729.1+729.1</f>
        <v>1458.2</v>
      </c>
      <c r="F243" s="74">
        <f t="shared" si="21"/>
        <v>28.569749216300945</v>
      </c>
    </row>
    <row r="244" spans="1:6" ht="12.75" customHeight="1" x14ac:dyDescent="0.25">
      <c r="A244" s="56" t="s">
        <v>135</v>
      </c>
      <c r="B244" s="57">
        <f>SUM(B238:B243)</f>
        <v>12996.9</v>
      </c>
      <c r="C244" s="57">
        <f>SUM(C238:C243)</f>
        <v>12330.9</v>
      </c>
      <c r="D244" s="57">
        <f t="shared" si="22"/>
        <v>-666</v>
      </c>
      <c r="E244" s="57">
        <f>SUM(E238:E243)</f>
        <v>5120.8999999999996</v>
      </c>
      <c r="F244" s="75">
        <f>E244/C244*100</f>
        <v>41.529004371132686</v>
      </c>
    </row>
    <row r="245" spans="1:6" ht="36" customHeight="1" x14ac:dyDescent="0.2">
      <c r="A245" s="7" t="s">
        <v>144</v>
      </c>
      <c r="B245" s="6">
        <f>B236+B244</f>
        <v>26680.5</v>
      </c>
      <c r="C245" s="6">
        <f>C236+C244</f>
        <v>29802.699999999997</v>
      </c>
      <c r="D245" s="6">
        <f t="shared" si="22"/>
        <v>3122.1999999999971</v>
      </c>
      <c r="E245" s="6">
        <f>E236+E244</f>
        <v>18686.399999999998</v>
      </c>
      <c r="F245" s="75">
        <f>E245/C245*100</f>
        <v>62.700359363413384</v>
      </c>
    </row>
    <row r="246" spans="1:6" ht="24.75" customHeight="1" x14ac:dyDescent="0.2">
      <c r="A246" s="58" t="s">
        <v>27</v>
      </c>
      <c r="B246" s="59">
        <f>B222+B245</f>
        <v>1255178.6000000003</v>
      </c>
      <c r="C246" s="59">
        <f>C222+C245</f>
        <v>1566947.7000000002</v>
      </c>
      <c r="D246" s="8">
        <f t="shared" si="22"/>
        <v>311769.09999999986</v>
      </c>
      <c r="E246" s="59">
        <f>E222+E245</f>
        <v>952281.29999999993</v>
      </c>
      <c r="F246" s="76">
        <f>E246/C246*100</f>
        <v>60.773011122196344</v>
      </c>
    </row>
    <row r="249" spans="1:6" ht="12.75" customHeight="1" x14ac:dyDescent="0.2">
      <c r="E249" s="68"/>
    </row>
  </sheetData>
  <mergeCells count="19">
    <mergeCell ref="A223:F223"/>
    <mergeCell ref="A237:F237"/>
    <mergeCell ref="A39:F39"/>
    <mergeCell ref="A53:F53"/>
    <mergeCell ref="A117:F117"/>
    <mergeCell ref="A214:F214"/>
    <mergeCell ref="A64:F64"/>
    <mergeCell ref="A204:F204"/>
    <mergeCell ref="A74:F74"/>
    <mergeCell ref="A193:F193"/>
    <mergeCell ref="A9:F9"/>
    <mergeCell ref="A84:F84"/>
    <mergeCell ref="A151:F151"/>
    <mergeCell ref="A166:F166"/>
    <mergeCell ref="D1:F1"/>
    <mergeCell ref="D3:F3"/>
    <mergeCell ref="D2:F2"/>
    <mergeCell ref="D4:F4"/>
    <mergeCell ref="A6:F6"/>
  </mergeCell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Светлана</cp:lastModifiedBy>
  <cp:lastPrinted>2019-11-11T10:47:45Z</cp:lastPrinted>
  <dcterms:created xsi:type="dcterms:W3CDTF">2002-03-11T10:22:12Z</dcterms:created>
  <dcterms:modified xsi:type="dcterms:W3CDTF">2019-11-11T10:48:34Z</dcterms:modified>
</cp:coreProperties>
</file>