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е\"/>
    </mc:Choice>
  </mc:AlternateContent>
  <bookViews>
    <workbookView xWindow="0" yWindow="0" windowWidth="28695" windowHeight="12360" firstSheet="8" activeTab="9"/>
  </bookViews>
  <sheets>
    <sheet name="Образование " sheetId="14" r:id="rId1"/>
    <sheet name="Культура" sheetId="15" r:id="rId2"/>
    <sheet name="Развитие физической культуры" sheetId="16" r:id="rId3"/>
    <sheet name="Молодежная и семейная политика " sheetId="17" r:id="rId4"/>
    <sheet name="Развитие сельского хозяйства, м" sheetId="18" r:id="rId5"/>
    <sheet name="Инфраструктура Добрянского райо" sheetId="10" r:id="rId6"/>
    <sheet name="Управление земельными ресурсами" sheetId="11" r:id="rId7"/>
    <sheet name="Обеспечение общественной безопа" sheetId="7" r:id="rId8"/>
    <sheet name="Функционирование системы муниц" sheetId="8" r:id="rId9"/>
    <sheet name="Управление муниципальными финан" sheetId="12" r:id="rId10"/>
    <sheet name="Гармонизация межнациональных и " sheetId="13" r:id="rId11"/>
    <sheet name="Кадровая политика" sheetId="9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9" l="1"/>
  <c r="G47" i="9"/>
  <c r="J47" i="9" s="1"/>
  <c r="H46" i="9"/>
  <c r="G46" i="9"/>
  <c r="J46" i="9" s="1"/>
  <c r="E47" i="9"/>
  <c r="E46" i="9"/>
  <c r="D47" i="9"/>
  <c r="D46" i="9"/>
  <c r="H44" i="9"/>
  <c r="G44" i="9"/>
  <c r="J44" i="9" s="1"/>
  <c r="D44" i="9"/>
  <c r="D42" i="9" s="1"/>
  <c r="E44" i="9"/>
  <c r="E42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9" i="9"/>
  <c r="J13" i="9"/>
  <c r="J15" i="9"/>
  <c r="J16" i="9"/>
  <c r="J24" i="9"/>
  <c r="J25" i="9"/>
  <c r="J33" i="9"/>
  <c r="J38" i="9"/>
  <c r="J3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E43" i="9"/>
  <c r="H43" i="9"/>
  <c r="I43" i="9" s="1"/>
  <c r="G43" i="9"/>
  <c r="D43" i="9"/>
  <c r="F46" i="9"/>
  <c r="F9" i="9"/>
  <c r="J11" i="13"/>
  <c r="J12" i="13"/>
  <c r="J13" i="13"/>
  <c r="J14" i="13"/>
  <c r="F22" i="12"/>
  <c r="F23" i="12"/>
  <c r="I23" i="12"/>
  <c r="J23" i="12"/>
  <c r="F61" i="10"/>
  <c r="F62" i="10"/>
  <c r="F63" i="10"/>
  <c r="H61" i="10"/>
  <c r="G61" i="10"/>
  <c r="E61" i="10"/>
  <c r="D61" i="10"/>
  <c r="H59" i="10"/>
  <c r="G59" i="10"/>
  <c r="E59" i="10"/>
  <c r="I57" i="10"/>
  <c r="I58" i="10"/>
  <c r="I59" i="10"/>
  <c r="I61" i="10"/>
  <c r="I62" i="10"/>
  <c r="I63" i="10"/>
  <c r="H58" i="10"/>
  <c r="G58" i="10"/>
  <c r="E58" i="10"/>
  <c r="D58" i="10"/>
  <c r="F58" i="10" s="1"/>
  <c r="F57" i="10"/>
  <c r="F59" i="10"/>
  <c r="H57" i="10"/>
  <c r="G57" i="10"/>
  <c r="E57" i="10"/>
  <c r="D57" i="10"/>
  <c r="H22" i="17"/>
  <c r="G22" i="17"/>
  <c r="E22" i="17"/>
  <c r="D22" i="17"/>
  <c r="H21" i="17"/>
  <c r="G21" i="17"/>
  <c r="E21" i="17"/>
  <c r="D21" i="17"/>
  <c r="H20" i="17"/>
  <c r="G20" i="17"/>
  <c r="E20" i="17"/>
  <c r="D20" i="17"/>
  <c r="H19" i="17"/>
  <c r="G19" i="17"/>
  <c r="E19" i="17"/>
  <c r="D19" i="17"/>
  <c r="H18" i="17"/>
  <c r="F18" i="17"/>
  <c r="G18" i="17"/>
  <c r="E18" i="17"/>
  <c r="F13" i="17"/>
  <c r="I13" i="17"/>
  <c r="J13" i="17"/>
  <c r="F14" i="17"/>
  <c r="I14" i="17"/>
  <c r="J14" i="17"/>
  <c r="F15" i="17"/>
  <c r="I15" i="17"/>
  <c r="J15" i="17"/>
  <c r="J23" i="16"/>
  <c r="J24" i="16"/>
  <c r="J22" i="15"/>
  <c r="J23" i="15"/>
  <c r="J24" i="15"/>
  <c r="J47" i="14"/>
  <c r="J48" i="14"/>
  <c r="J49" i="14"/>
  <c r="J44" i="14"/>
  <c r="J45" i="14"/>
  <c r="I46" i="9" l="1"/>
  <c r="I47" i="9"/>
  <c r="I44" i="9"/>
  <c r="F44" i="9"/>
  <c r="G42" i="9"/>
  <c r="H42" i="9"/>
  <c r="F43" i="9"/>
  <c r="F10" i="18"/>
  <c r="F32" i="18" s="1"/>
  <c r="I10" i="18"/>
  <c r="J10" i="18"/>
  <c r="F11" i="18"/>
  <c r="I11" i="18"/>
  <c r="J11" i="18"/>
  <c r="F12" i="18"/>
  <c r="I12" i="18"/>
  <c r="J12" i="18"/>
  <c r="F13" i="18"/>
  <c r="I13" i="18"/>
  <c r="J13" i="18"/>
  <c r="F14" i="18"/>
  <c r="I14" i="18"/>
  <c r="J14" i="18"/>
  <c r="F15" i="18"/>
  <c r="F31" i="18" s="1"/>
  <c r="I15" i="18"/>
  <c r="I31" i="18" s="1"/>
  <c r="J15" i="18"/>
  <c r="F16" i="18"/>
  <c r="I16" i="18"/>
  <c r="J16" i="18"/>
  <c r="F17" i="18"/>
  <c r="I17" i="18"/>
  <c r="J17" i="18"/>
  <c r="F18" i="18"/>
  <c r="I18" i="18"/>
  <c r="J18" i="18"/>
  <c r="F19" i="18"/>
  <c r="I19" i="18"/>
  <c r="I33" i="18" s="1"/>
  <c r="J19" i="18"/>
  <c r="F21" i="18"/>
  <c r="I21" i="18"/>
  <c r="J21" i="18"/>
  <c r="F22" i="18"/>
  <c r="I22" i="18"/>
  <c r="J22" i="18"/>
  <c r="F23" i="18"/>
  <c r="I23" i="18"/>
  <c r="J23" i="18"/>
  <c r="F24" i="18"/>
  <c r="I24" i="18"/>
  <c r="J24" i="18"/>
  <c r="F26" i="18"/>
  <c r="I26" i="18"/>
  <c r="J26" i="18"/>
  <c r="F27" i="18"/>
  <c r="I27" i="18"/>
  <c r="J27" i="18"/>
  <c r="F28" i="18"/>
  <c r="F34" i="18" s="1"/>
  <c r="I28" i="18"/>
  <c r="J28" i="18"/>
  <c r="F29" i="18"/>
  <c r="I29" i="18"/>
  <c r="I34" i="18" s="1"/>
  <c r="D30" i="18"/>
  <c r="E30" i="18"/>
  <c r="F30" i="18"/>
  <c r="G30" i="18"/>
  <c r="I30" i="18" s="1"/>
  <c r="H30" i="18"/>
  <c r="D31" i="18"/>
  <c r="E31" i="18"/>
  <c r="G31" i="18"/>
  <c r="H31" i="18"/>
  <c r="J31" i="18" s="1"/>
  <c r="D32" i="18"/>
  <c r="E32" i="18"/>
  <c r="G32" i="18"/>
  <c r="H32" i="18"/>
  <c r="J32" i="18" s="1"/>
  <c r="I32" i="18"/>
  <c r="D33" i="18"/>
  <c r="E33" i="18"/>
  <c r="F33" i="18"/>
  <c r="G33" i="18"/>
  <c r="H33" i="18"/>
  <c r="J33" i="18"/>
  <c r="D34" i="18"/>
  <c r="E34" i="18"/>
  <c r="G34" i="18"/>
  <c r="J34" i="18" s="1"/>
  <c r="H34" i="18"/>
  <c r="F9" i="17"/>
  <c r="I9" i="17"/>
  <c r="J9" i="17"/>
  <c r="F10" i="17"/>
  <c r="I10" i="17"/>
  <c r="J10" i="17"/>
  <c r="F11" i="17"/>
  <c r="I11" i="17"/>
  <c r="J11" i="17"/>
  <c r="F12" i="17"/>
  <c r="I12" i="17"/>
  <c r="J12" i="17"/>
  <c r="F16" i="17"/>
  <c r="I16" i="17"/>
  <c r="J16" i="17"/>
  <c r="F17" i="17"/>
  <c r="I17" i="17"/>
  <c r="J17" i="17"/>
  <c r="D18" i="17"/>
  <c r="I19" i="17"/>
  <c r="J19" i="17"/>
  <c r="I20" i="17"/>
  <c r="J20" i="17"/>
  <c r="I22" i="17"/>
  <c r="J22" i="17"/>
  <c r="F9" i="16"/>
  <c r="I9" i="16"/>
  <c r="J9" i="16"/>
  <c r="F10" i="16"/>
  <c r="I10" i="16"/>
  <c r="J10" i="16"/>
  <c r="F11" i="16"/>
  <c r="I11" i="16"/>
  <c r="J11" i="16"/>
  <c r="F12" i="16"/>
  <c r="I12" i="16"/>
  <c r="J12" i="16"/>
  <c r="F13" i="16"/>
  <c r="I13" i="16"/>
  <c r="J13" i="16"/>
  <c r="F14" i="16"/>
  <c r="I14" i="16"/>
  <c r="J14" i="16"/>
  <c r="F15" i="16"/>
  <c r="I15" i="16"/>
  <c r="F16" i="16"/>
  <c r="I16" i="16"/>
  <c r="J16" i="16"/>
  <c r="F17" i="16"/>
  <c r="I17" i="16"/>
  <c r="J17" i="16"/>
  <c r="F18" i="16"/>
  <c r="I18" i="16"/>
  <c r="J18" i="16"/>
  <c r="F19" i="16"/>
  <c r="I19" i="16"/>
  <c r="J19" i="16"/>
  <c r="F20" i="16"/>
  <c r="I20" i="16"/>
  <c r="J20" i="16"/>
  <c r="F21" i="16"/>
  <c r="I21" i="16"/>
  <c r="J21" i="16"/>
  <c r="D22" i="16"/>
  <c r="E22" i="16"/>
  <c r="F22" i="16"/>
  <c r="G22" i="16"/>
  <c r="H22" i="16"/>
  <c r="I22" i="16"/>
  <c r="J22" i="16"/>
  <c r="F23" i="16"/>
  <c r="I23" i="16"/>
  <c r="F24" i="16"/>
  <c r="I24" i="16"/>
  <c r="F9" i="15"/>
  <c r="I9" i="15"/>
  <c r="J9" i="15"/>
  <c r="F10" i="15"/>
  <c r="I10" i="15"/>
  <c r="J10" i="15"/>
  <c r="I11" i="15"/>
  <c r="J11" i="15"/>
  <c r="F12" i="15"/>
  <c r="I12" i="15"/>
  <c r="J12" i="15"/>
  <c r="F13" i="15"/>
  <c r="I13" i="15"/>
  <c r="J13" i="15"/>
  <c r="F14" i="15"/>
  <c r="I14" i="15"/>
  <c r="J14" i="15"/>
  <c r="F15" i="15"/>
  <c r="I15" i="15"/>
  <c r="J15" i="15"/>
  <c r="F16" i="15"/>
  <c r="I16" i="15"/>
  <c r="J16" i="15"/>
  <c r="F17" i="15"/>
  <c r="I17" i="15"/>
  <c r="J17" i="15"/>
  <c r="F18" i="15"/>
  <c r="I18" i="15"/>
  <c r="J18" i="15"/>
  <c r="F19" i="15"/>
  <c r="I19" i="15"/>
  <c r="J19" i="15"/>
  <c r="F20" i="15"/>
  <c r="I20" i="15"/>
  <c r="J20" i="15"/>
  <c r="D21" i="15"/>
  <c r="D24" i="15" s="1"/>
  <c r="E21" i="15"/>
  <c r="F21" i="15" s="1"/>
  <c r="G21" i="15"/>
  <c r="H21" i="15"/>
  <c r="J21" i="15" s="1"/>
  <c r="I21" i="15"/>
  <c r="D22" i="15"/>
  <c r="E22" i="15"/>
  <c r="F22" i="15"/>
  <c r="G22" i="15"/>
  <c r="H22" i="15"/>
  <c r="I22" i="15"/>
  <c r="F23" i="15"/>
  <c r="H23" i="15"/>
  <c r="I23" i="15"/>
  <c r="G24" i="15"/>
  <c r="F10" i="14"/>
  <c r="I10" i="14"/>
  <c r="J10" i="14"/>
  <c r="F11" i="14"/>
  <c r="I11" i="14"/>
  <c r="J11" i="14"/>
  <c r="F12" i="14"/>
  <c r="I12" i="14"/>
  <c r="J12" i="14"/>
  <c r="F13" i="14"/>
  <c r="I13" i="14"/>
  <c r="J13" i="14"/>
  <c r="F14" i="14"/>
  <c r="I14" i="14"/>
  <c r="J14" i="14"/>
  <c r="F15" i="14"/>
  <c r="I15" i="14"/>
  <c r="J15" i="14"/>
  <c r="F16" i="14"/>
  <c r="I16" i="14"/>
  <c r="J16" i="14"/>
  <c r="F17" i="14"/>
  <c r="I17" i="14"/>
  <c r="J17" i="14"/>
  <c r="F18" i="14"/>
  <c r="I18" i="14"/>
  <c r="J18" i="14"/>
  <c r="F19" i="14"/>
  <c r="I19" i="14"/>
  <c r="J19" i="14"/>
  <c r="F20" i="14"/>
  <c r="I20" i="14"/>
  <c r="J20" i="14"/>
  <c r="F21" i="14"/>
  <c r="I21" i="14"/>
  <c r="J21" i="14"/>
  <c r="F22" i="14"/>
  <c r="I22" i="14"/>
  <c r="J22" i="14"/>
  <c r="F23" i="14"/>
  <c r="I23" i="14"/>
  <c r="J23" i="14"/>
  <c r="F24" i="14"/>
  <c r="I24" i="14"/>
  <c r="J24" i="14"/>
  <c r="F25" i="14"/>
  <c r="I25" i="14"/>
  <c r="J25" i="14"/>
  <c r="F26" i="14"/>
  <c r="I26" i="14"/>
  <c r="J26" i="14"/>
  <c r="F27" i="14"/>
  <c r="I27" i="14"/>
  <c r="J27" i="14"/>
  <c r="F28" i="14"/>
  <c r="I28" i="14"/>
  <c r="J28" i="14"/>
  <c r="F29" i="14"/>
  <c r="I29" i="14"/>
  <c r="F30" i="14"/>
  <c r="I30" i="14"/>
  <c r="J30" i="14"/>
  <c r="F31" i="14"/>
  <c r="I31" i="14"/>
  <c r="J31" i="14"/>
  <c r="F32" i="14"/>
  <c r="I32" i="14"/>
  <c r="J32" i="14"/>
  <c r="F33" i="14"/>
  <c r="I33" i="14"/>
  <c r="J33" i="14"/>
  <c r="F34" i="14"/>
  <c r="I34" i="14"/>
  <c r="J34" i="14"/>
  <c r="F35" i="14"/>
  <c r="I35" i="14"/>
  <c r="J35" i="14"/>
  <c r="F36" i="14"/>
  <c r="I36" i="14"/>
  <c r="J36" i="14"/>
  <c r="F37" i="14"/>
  <c r="I37" i="14"/>
  <c r="J37" i="14"/>
  <c r="F38" i="14"/>
  <c r="I38" i="14"/>
  <c r="J38" i="14"/>
  <c r="F39" i="14"/>
  <c r="I39" i="14"/>
  <c r="J39" i="14"/>
  <c r="F40" i="14"/>
  <c r="I40" i="14"/>
  <c r="J40" i="14"/>
  <c r="F41" i="14"/>
  <c r="I41" i="14"/>
  <c r="J41" i="14"/>
  <c r="F42" i="14"/>
  <c r="I42" i="14"/>
  <c r="J42" i="14"/>
  <c r="D43" i="14"/>
  <c r="E43" i="14"/>
  <c r="F43" i="14"/>
  <c r="G43" i="14"/>
  <c r="H43" i="14"/>
  <c r="I43" i="14"/>
  <c r="J43" i="14"/>
  <c r="F44" i="14"/>
  <c r="I44" i="14"/>
  <c r="F45" i="14"/>
  <c r="I45" i="14"/>
  <c r="D47" i="14"/>
  <c r="E47" i="14"/>
  <c r="F47" i="14" s="1"/>
  <c r="G47" i="14"/>
  <c r="H47" i="14"/>
  <c r="I47" i="14"/>
  <c r="F48" i="14"/>
  <c r="I48" i="14"/>
  <c r="F49" i="14"/>
  <c r="I49" i="14"/>
  <c r="J42" i="9" l="1"/>
  <c r="F21" i="17"/>
  <c r="J30" i="18"/>
  <c r="E24" i="15"/>
  <c r="F24" i="15" s="1"/>
  <c r="H24" i="15"/>
  <c r="I18" i="17" l="1"/>
  <c r="J18" i="17"/>
  <c r="I24" i="15"/>
  <c r="I21" i="17" l="1"/>
  <c r="J21" i="17"/>
  <c r="F9" i="13" l="1"/>
  <c r="I9" i="13"/>
  <c r="I13" i="13" s="1"/>
  <c r="J9" i="13"/>
  <c r="F10" i="13"/>
  <c r="F13" i="13" s="1"/>
  <c r="I10" i="13"/>
  <c r="F11" i="13"/>
  <c r="F14" i="13" s="1"/>
  <c r="I11" i="13"/>
  <c r="D12" i="13"/>
  <c r="E12" i="13"/>
  <c r="F12" i="13"/>
  <c r="G12" i="13"/>
  <c r="I12" i="13" s="1"/>
  <c r="H12" i="13"/>
  <c r="D13" i="13"/>
  <c r="E13" i="13"/>
  <c r="G13" i="13"/>
  <c r="H13" i="13"/>
  <c r="D14" i="13"/>
  <c r="E14" i="13"/>
  <c r="G14" i="13"/>
  <c r="H14" i="13"/>
  <c r="I14" i="13"/>
  <c r="F10" i="12"/>
  <c r="I10" i="12"/>
  <c r="F11" i="12"/>
  <c r="I11" i="12"/>
  <c r="J11" i="12"/>
  <c r="F12" i="12"/>
  <c r="I12" i="12"/>
  <c r="J12" i="12"/>
  <c r="F13" i="12"/>
  <c r="I13" i="12"/>
  <c r="J13" i="12"/>
  <c r="F14" i="12"/>
  <c r="I14" i="12"/>
  <c r="J14" i="12"/>
  <c r="F15" i="12"/>
  <c r="I15" i="12"/>
  <c r="F16" i="12"/>
  <c r="I16" i="12"/>
  <c r="J16" i="12"/>
  <c r="F17" i="12"/>
  <c r="I17" i="12"/>
  <c r="J17" i="12"/>
  <c r="F18" i="12"/>
  <c r="I18" i="12"/>
  <c r="J18" i="12"/>
  <c r="F19" i="12"/>
  <c r="I19" i="12"/>
  <c r="J19" i="12"/>
  <c r="F20" i="12"/>
  <c r="I20" i="12"/>
  <c r="J20" i="12"/>
  <c r="D21" i="12"/>
  <c r="D22" i="12" s="1"/>
  <c r="E21" i="12"/>
  <c r="E22" i="12" s="1"/>
  <c r="F21" i="12"/>
  <c r="G21" i="12"/>
  <c r="H21" i="12"/>
  <c r="H22" i="12" s="1"/>
  <c r="I21" i="12"/>
  <c r="J21" i="12"/>
  <c r="G22" i="12"/>
  <c r="D23" i="12"/>
  <c r="E23" i="12"/>
  <c r="G23" i="12"/>
  <c r="H23" i="12"/>
  <c r="F9" i="11"/>
  <c r="I9" i="11"/>
  <c r="J9" i="11"/>
  <c r="F10" i="11"/>
  <c r="I10" i="11"/>
  <c r="J10" i="11"/>
  <c r="F11" i="11"/>
  <c r="I11" i="11"/>
  <c r="J11" i="11"/>
  <c r="F12" i="11"/>
  <c r="F13" i="11"/>
  <c r="I13" i="11"/>
  <c r="J13" i="11"/>
  <c r="F14" i="11"/>
  <c r="I14" i="11"/>
  <c r="J14" i="11"/>
  <c r="F15" i="11"/>
  <c r="I15" i="11"/>
  <c r="J15" i="11"/>
  <c r="F16" i="11"/>
  <c r="I16" i="11"/>
  <c r="J16" i="11"/>
  <c r="F17" i="11"/>
  <c r="I17" i="11"/>
  <c r="J17" i="11"/>
  <c r="F18" i="11"/>
  <c r="I18" i="11"/>
  <c r="J18" i="11"/>
  <c r="F19" i="11"/>
  <c r="I19" i="11"/>
  <c r="J19" i="11"/>
  <c r="F20" i="11"/>
  <c r="I20" i="11"/>
  <c r="J20" i="11"/>
  <c r="F21" i="11"/>
  <c r="I21" i="11"/>
  <c r="J21" i="11"/>
  <c r="F22" i="11"/>
  <c r="I22" i="11"/>
  <c r="J22" i="11"/>
  <c r="F23" i="11"/>
  <c r="I23" i="11"/>
  <c r="J23" i="11"/>
  <c r="F24" i="11"/>
  <c r="I24" i="11"/>
  <c r="F25" i="11"/>
  <c r="I25" i="11"/>
  <c r="J25" i="11"/>
  <c r="F26" i="11"/>
  <c r="I26" i="11"/>
  <c r="J26" i="11"/>
  <c r="F27" i="11"/>
  <c r="I27" i="11"/>
  <c r="J27" i="11"/>
  <c r="F28" i="11"/>
  <c r="I28" i="11"/>
  <c r="J28" i="11"/>
  <c r="D29" i="11"/>
  <c r="D31" i="11" s="1"/>
  <c r="E29" i="11"/>
  <c r="E31" i="11" s="1"/>
  <c r="G29" i="11"/>
  <c r="H29" i="11"/>
  <c r="J29" i="11" s="1"/>
  <c r="I29" i="11"/>
  <c r="D32" i="11"/>
  <c r="E32" i="11"/>
  <c r="F32" i="11" s="1"/>
  <c r="G32" i="11"/>
  <c r="H32" i="11"/>
  <c r="J32" i="11" s="1"/>
  <c r="F9" i="10"/>
  <c r="I9" i="10"/>
  <c r="J9" i="10"/>
  <c r="F10" i="10"/>
  <c r="I10" i="10"/>
  <c r="J10" i="10"/>
  <c r="F11" i="10"/>
  <c r="I11" i="10"/>
  <c r="J11" i="10"/>
  <c r="F12" i="10"/>
  <c r="I12" i="10"/>
  <c r="J12" i="10"/>
  <c r="F13" i="10"/>
  <c r="I13" i="10"/>
  <c r="J13" i="10"/>
  <c r="F14" i="10"/>
  <c r="I14" i="10"/>
  <c r="J14" i="10"/>
  <c r="F15" i="10"/>
  <c r="I15" i="10"/>
  <c r="J15" i="10"/>
  <c r="F16" i="10"/>
  <c r="I16" i="10"/>
  <c r="J16" i="10"/>
  <c r="F17" i="10"/>
  <c r="I17" i="10"/>
  <c r="J17" i="10"/>
  <c r="F18" i="10"/>
  <c r="I18" i="10"/>
  <c r="J18" i="10"/>
  <c r="F19" i="10"/>
  <c r="I19" i="10"/>
  <c r="F20" i="10"/>
  <c r="I20" i="10"/>
  <c r="J20" i="10"/>
  <c r="F21" i="10"/>
  <c r="I21" i="10"/>
  <c r="F22" i="10"/>
  <c r="I22" i="10"/>
  <c r="J22" i="10"/>
  <c r="F23" i="10"/>
  <c r="I23" i="10"/>
  <c r="J23" i="10"/>
  <c r="F24" i="10"/>
  <c r="I24" i="10"/>
  <c r="J24" i="10"/>
  <c r="F25" i="10"/>
  <c r="I25" i="10"/>
  <c r="J25" i="10"/>
  <c r="F26" i="10"/>
  <c r="I26" i="10"/>
  <c r="J26" i="10"/>
  <c r="F28" i="10"/>
  <c r="I28" i="10"/>
  <c r="J28" i="10"/>
  <c r="F29" i="10"/>
  <c r="I29" i="10"/>
  <c r="J29" i="10"/>
  <c r="F30" i="10"/>
  <c r="I30" i="10"/>
  <c r="J30" i="10"/>
  <c r="F31" i="10"/>
  <c r="I31" i="10"/>
  <c r="J31" i="10"/>
  <c r="F32" i="10"/>
  <c r="I32" i="10"/>
  <c r="J32" i="10"/>
  <c r="F33" i="10"/>
  <c r="I33" i="10"/>
  <c r="J33" i="10"/>
  <c r="F34" i="10"/>
  <c r="I34" i="10"/>
  <c r="J34" i="10"/>
  <c r="F35" i="10"/>
  <c r="I35" i="10"/>
  <c r="J35" i="10"/>
  <c r="F36" i="10"/>
  <c r="I36" i="10"/>
  <c r="J36" i="10"/>
  <c r="F37" i="10"/>
  <c r="I37" i="10"/>
  <c r="J37" i="10"/>
  <c r="F38" i="10"/>
  <c r="I38" i="10"/>
  <c r="J38" i="10"/>
  <c r="F39" i="10"/>
  <c r="I39" i="10"/>
  <c r="J39" i="10"/>
  <c r="F40" i="10"/>
  <c r="I40" i="10"/>
  <c r="J40" i="10"/>
  <c r="F41" i="10"/>
  <c r="I41" i="10"/>
  <c r="J41" i="10"/>
  <c r="F42" i="10"/>
  <c r="I42" i="10"/>
  <c r="J42" i="10"/>
  <c r="F43" i="10"/>
  <c r="I43" i="10"/>
  <c r="J43" i="10"/>
  <c r="F44" i="10"/>
  <c r="I44" i="10"/>
  <c r="J44" i="10"/>
  <c r="F45" i="10"/>
  <c r="I45" i="10"/>
  <c r="J45" i="10"/>
  <c r="F46" i="10"/>
  <c r="I46" i="10"/>
  <c r="J46" i="10"/>
  <c r="F47" i="10"/>
  <c r="I47" i="10"/>
  <c r="J47" i="10"/>
  <c r="F48" i="10"/>
  <c r="I48" i="10"/>
  <c r="J48" i="10"/>
  <c r="F49" i="10"/>
  <c r="I49" i="10"/>
  <c r="J49" i="10"/>
  <c r="F50" i="10"/>
  <c r="I50" i="10"/>
  <c r="J50" i="10"/>
  <c r="F51" i="10"/>
  <c r="I51" i="10"/>
  <c r="J51" i="10"/>
  <c r="F52" i="10"/>
  <c r="I52" i="10"/>
  <c r="J52" i="10"/>
  <c r="F53" i="10"/>
  <c r="I53" i="10"/>
  <c r="J53" i="10"/>
  <c r="F54" i="10"/>
  <c r="I54" i="10"/>
  <c r="J54" i="10"/>
  <c r="F55" i="10"/>
  <c r="I55" i="10"/>
  <c r="J55" i="10"/>
  <c r="D56" i="10"/>
  <c r="E56" i="10"/>
  <c r="F56" i="10"/>
  <c r="G56" i="10"/>
  <c r="H56" i="10"/>
  <c r="D59" i="10"/>
  <c r="D62" i="10"/>
  <c r="E62" i="10"/>
  <c r="G62" i="10"/>
  <c r="H62" i="10"/>
  <c r="D63" i="10"/>
  <c r="E63" i="10"/>
  <c r="G63" i="10"/>
  <c r="H63" i="10"/>
  <c r="J22" i="12" l="1"/>
  <c r="I22" i="12"/>
  <c r="H31" i="11"/>
  <c r="J31" i="11" s="1"/>
  <c r="F31" i="11"/>
  <c r="I32" i="11"/>
  <c r="G31" i="11"/>
  <c r="F29" i="11"/>
  <c r="J63" i="10"/>
  <c r="I56" i="10"/>
  <c r="J62" i="10"/>
  <c r="J61" i="10"/>
  <c r="J59" i="10"/>
  <c r="J57" i="10"/>
  <c r="J56" i="10"/>
  <c r="H31" i="8"/>
  <c r="I31" i="8" s="1"/>
  <c r="G31" i="8"/>
  <c r="E31" i="8"/>
  <c r="D31" i="8"/>
  <c r="I20" i="8"/>
  <c r="I19" i="8"/>
  <c r="F20" i="8"/>
  <c r="F19" i="8"/>
  <c r="I17" i="8"/>
  <c r="F17" i="8"/>
  <c r="I12" i="8"/>
  <c r="F12" i="8"/>
  <c r="J10" i="8"/>
  <c r="I10" i="8"/>
  <c r="I11" i="8"/>
  <c r="H34" i="8"/>
  <c r="G34" i="8"/>
  <c r="H33" i="8"/>
  <c r="G33" i="8"/>
  <c r="E34" i="8"/>
  <c r="E33" i="8"/>
  <c r="D34" i="8"/>
  <c r="D33" i="8"/>
  <c r="J29" i="8"/>
  <c r="H30" i="8"/>
  <c r="G30" i="8"/>
  <c r="J30" i="8" s="1"/>
  <c r="H29" i="8"/>
  <c r="H28" i="8" s="1"/>
  <c r="G29" i="8"/>
  <c r="E30" i="8"/>
  <c r="D30" i="8"/>
  <c r="F30" i="8" s="1"/>
  <c r="E29" i="8"/>
  <c r="F29" i="8" s="1"/>
  <c r="D29" i="8"/>
  <c r="F10" i="8"/>
  <c r="F11" i="8"/>
  <c r="I26" i="8"/>
  <c r="J26" i="8"/>
  <c r="F26" i="8"/>
  <c r="F25" i="8"/>
  <c r="I25" i="8"/>
  <c r="J25" i="8"/>
  <c r="J18" i="8"/>
  <c r="I18" i="8"/>
  <c r="F18" i="8"/>
  <c r="J15" i="8"/>
  <c r="I15" i="8"/>
  <c r="F15" i="8"/>
  <c r="J27" i="8"/>
  <c r="I27" i="8"/>
  <c r="F27" i="8"/>
  <c r="J11" i="8"/>
  <c r="I31" i="11" l="1"/>
  <c r="J58" i="10"/>
  <c r="E28" i="8"/>
  <c r="J31" i="8"/>
  <c r="I30" i="8"/>
  <c r="G28" i="8"/>
  <c r="I29" i="8"/>
  <c r="D28" i="8"/>
  <c r="F31" i="8"/>
  <c r="J9" i="8"/>
  <c r="J13" i="8"/>
  <c r="J14" i="8"/>
  <c r="J16" i="8"/>
  <c r="J24" i="8"/>
  <c r="J21" i="8"/>
  <c r="J22" i="8"/>
  <c r="J23" i="8"/>
  <c r="J8" i="8"/>
  <c r="I9" i="8"/>
  <c r="I8" i="8"/>
  <c r="F9" i="8"/>
  <c r="F8" i="8"/>
  <c r="J22" i="7" l="1"/>
  <c r="J15" i="7"/>
  <c r="J17" i="7"/>
  <c r="J18" i="7"/>
  <c r="J14" i="7"/>
  <c r="J10" i="7"/>
  <c r="J11" i="7"/>
  <c r="J12" i="7"/>
  <c r="J28" i="7"/>
  <c r="I28" i="7"/>
  <c r="F28" i="7"/>
  <c r="H34" i="7"/>
  <c r="G34" i="7"/>
  <c r="H31" i="7"/>
  <c r="G31" i="7"/>
  <c r="I31" i="7" s="1"/>
  <c r="E34" i="7"/>
  <c r="F34" i="7" s="1"/>
  <c r="D34" i="7"/>
  <c r="E31" i="7"/>
  <c r="D31" i="7"/>
  <c r="J36" i="7"/>
  <c r="J30" i="7"/>
  <c r="I18" i="7"/>
  <c r="I30" i="7"/>
  <c r="F18" i="7"/>
  <c r="H36" i="7"/>
  <c r="H35" i="7"/>
  <c r="G36" i="7"/>
  <c r="G35" i="7"/>
  <c r="H32" i="7"/>
  <c r="H30" i="7"/>
  <c r="G32" i="7"/>
  <c r="G30" i="7"/>
  <c r="E36" i="7"/>
  <c r="E35" i="7"/>
  <c r="F35" i="7" s="1"/>
  <c r="E32" i="7"/>
  <c r="F32" i="7" s="1"/>
  <c r="E30" i="7"/>
  <c r="D35" i="7"/>
  <c r="D30" i="7"/>
  <c r="D29" i="7" s="1"/>
  <c r="D32" i="7"/>
  <c r="F30" i="7" l="1"/>
  <c r="I34" i="7"/>
  <c r="J32" i="7"/>
  <c r="J35" i="7"/>
  <c r="I36" i="7"/>
  <c r="H29" i="7"/>
  <c r="I35" i="7"/>
  <c r="I32" i="7"/>
  <c r="J34" i="7"/>
  <c r="J31" i="7"/>
  <c r="G29" i="7"/>
  <c r="I13" i="8"/>
  <c r="I14" i="8"/>
  <c r="I16" i="8"/>
  <c r="I24" i="8"/>
  <c r="I21" i="8"/>
  <c r="I22" i="8"/>
  <c r="I23" i="8"/>
  <c r="D36" i="7" l="1"/>
  <c r="F36" i="7" s="1"/>
  <c r="J25" i="7"/>
  <c r="J26" i="7"/>
  <c r="J24" i="7"/>
  <c r="I26" i="7"/>
  <c r="I25" i="7"/>
  <c r="I24" i="7"/>
  <c r="F26" i="7"/>
  <c r="J21" i="7"/>
  <c r="I21" i="7"/>
  <c r="F21" i="7"/>
  <c r="J20" i="7"/>
  <c r="I22" i="7"/>
  <c r="I20" i="7"/>
  <c r="F22" i="7"/>
  <c r="F20" i="7"/>
  <c r="I15" i="7"/>
  <c r="I16" i="7"/>
  <c r="I17" i="7"/>
  <c r="I14" i="7"/>
  <c r="F15" i="7"/>
  <c r="F16" i="7"/>
  <c r="F17" i="7"/>
  <c r="J9" i="7"/>
  <c r="I10" i="7"/>
  <c r="I11" i="7"/>
  <c r="I12" i="7"/>
  <c r="F11" i="7"/>
  <c r="F12" i="7"/>
  <c r="F10" i="7"/>
  <c r="I9" i="7"/>
  <c r="F9" i="7"/>
  <c r="J34" i="8"/>
  <c r="F34" i="8"/>
  <c r="F14" i="8"/>
  <c r="F47" i="9"/>
  <c r="I33" i="8" l="1"/>
  <c r="J33" i="8"/>
  <c r="F33" i="8"/>
  <c r="I34" i="8"/>
  <c r="I42" i="9"/>
  <c r="F42" i="9"/>
  <c r="F23" i="8"/>
  <c r="F22" i="8"/>
  <c r="F21" i="8"/>
  <c r="F24" i="8"/>
  <c r="F16" i="8"/>
  <c r="F13" i="8"/>
  <c r="F25" i="7"/>
  <c r="F24" i="7"/>
  <c r="F14" i="7"/>
  <c r="I28" i="8" l="1"/>
  <c r="I29" i="7"/>
  <c r="J29" i="7"/>
  <c r="J28" i="8"/>
  <c r="F28" i="8"/>
  <c r="F31" i="7"/>
  <c r="E29" i="7"/>
  <c r="F29" i="7" s="1"/>
</calcChain>
</file>

<file path=xl/sharedStrings.xml><?xml version="1.0" encoding="utf-8"?>
<sst xmlns="http://schemas.openxmlformats.org/spreadsheetml/2006/main" count="950" uniqueCount="310">
  <si>
    <t>Наименование расходов</t>
  </si>
  <si>
    <t>ИТОГО</t>
  </si>
  <si>
    <t>ГАБС</t>
  </si>
  <si>
    <t>Управление образования</t>
  </si>
  <si>
    <t>Источник финансирования</t>
  </si>
  <si>
    <t>краевой бюджет</t>
  </si>
  <si>
    <t>УГиИ</t>
  </si>
  <si>
    <t>Управление по культуре</t>
  </si>
  <si>
    <t>местный</t>
  </si>
  <si>
    <t>краевой</t>
  </si>
  <si>
    <t>местный бюджет</t>
  </si>
  <si>
    <t>Отклонение тыс. руб. (гр. 5-4)</t>
  </si>
  <si>
    <t>1. в т.ч. по источникам финансирования</t>
  </si>
  <si>
    <t>2. в т.ч. по ГАБС</t>
  </si>
  <si>
    <t>Отклонение тыс. руб. (гр. 7-8)</t>
  </si>
  <si>
    <t>Отчет об исполнении бюджета района по расходам</t>
  </si>
  <si>
    <t>% исполнения (гр. 8/7*100)</t>
  </si>
  <si>
    <t>4</t>
  </si>
  <si>
    <t>5</t>
  </si>
  <si>
    <t>поселений</t>
  </si>
  <si>
    <t>Администрация</t>
  </si>
  <si>
    <t xml:space="preserve">Публикация информации в печатных СМИ </t>
  </si>
  <si>
    <t>Подпрограмма "Профилактика правонарушений в Добрянском муниципальном районе"</t>
  </si>
  <si>
    <t>Подпрограмма "Профилактика терроризма и экстремизма в Добрянском муниципальном районе"</t>
  </si>
  <si>
    <t>Организация изготовления и размещение в местах массового пребывания людей в общественном транспорте памяток, листовок, плакатов о порядке действий в случае угрозы террористического акта и при обнаружении подозрительных предметов</t>
  </si>
  <si>
    <t xml:space="preserve">Обучение ответственных за транспортную безопасность </t>
  </si>
  <si>
    <t>Публикация информации в печатных СМИ</t>
  </si>
  <si>
    <t>Подпрограмма "Противодействие наркомании и незаконному обороту наркотических средств, профилактика потребления психоактивных веществ на территории Добрянского муниципального района"</t>
  </si>
  <si>
    <t>Подпрограмма "Защита населения и территории района от чрезвычайных ситуаций природного и техногенного характера"</t>
  </si>
  <si>
    <t>Обучение руководящего состава и специалистов органов управления в области ГО и ЧС</t>
  </si>
  <si>
    <t>Обеспечение деятельности  МКУ «Единая дежурно-диспетчерская служба Добрянского муниципального района»</t>
  </si>
  <si>
    <t>Прием и обслуживание официальных делегаций и отдельных лиц, организаций, проведением и участием в мероприятиях</t>
  </si>
  <si>
    <t>Система наград и поощрений муниципального образования "Добрянский муниципальный район"</t>
  </si>
  <si>
    <t>Публикация тематических статей по вопросам межэтнических отношений в районных средствах массовой информации</t>
  </si>
  <si>
    <t>Изготовление и размещение объектов социальной рекламы, пропагандирующих взаимоуважение между лицами разных национальностей и вероисповедания, способствущее формированию позитивных установок на этническое многообразие, пропаганду народных традиций и обычаев, укрепление единства и добрососедства народов, проживающих на территории района</t>
  </si>
  <si>
    <t>Проведение мероприятий, направленных на укрепление межнациональной и межконфессионной солидарности среди жителей Добрянского муниципального района</t>
  </si>
  <si>
    <t>в т.ч. по ГАБС</t>
  </si>
  <si>
    <t>УИиЗО</t>
  </si>
  <si>
    <t>Районный конкурс замещающих семей "Наша дружная семья"</t>
  </si>
  <si>
    <t>Участие детей и подростков группы риска и СОП в краевых, Всероссийских мероприятиях</t>
  </si>
  <si>
    <t>Районный футбольный турнир по дворовому футболу "Двор без наркотоков"</t>
  </si>
  <si>
    <t>бюджеты поселений</t>
  </si>
  <si>
    <t>Проведение районных акций по пропоганде здорового образа жизни среди подростков и молодежи</t>
  </si>
  <si>
    <t xml:space="preserve">Анализ исполнения муниципальной программы «Обеспечение общественной безопасности Добрянского муниципального района» за 2016 год в разрезе источников финансирования и ГАБС </t>
  </si>
  <si>
    <t>Первоначальный объем бюджетных ассигнований по МП (Постановление АДМР от 15.10.2014 № 987), тыс. руб.</t>
  </si>
  <si>
    <t xml:space="preserve">Новогодние мероприятия для детей из малообеспеченных семей </t>
  </si>
  <si>
    <t>Администрация района</t>
  </si>
  <si>
    <t>Подпрограмма "Профилактика детского и семейного неблагополучия на территории Добрянского муниципального района"</t>
  </si>
  <si>
    <t xml:space="preserve">Исполнение государственных полномочий по организации деятельности КДНиЗП Добрянского муниципального района. обеспечение материально-технической базой специалистов ОЗПД </t>
  </si>
  <si>
    <t>Решение ЗС № 65, тыс. руб.</t>
  </si>
  <si>
    <t>Установка системы видеонаблюдения в образовательных учреждениях</t>
  </si>
  <si>
    <t>Повышение защищенности объек тов транспортной инфраструктуры</t>
  </si>
  <si>
    <t>Уточненный объем бюджетных ассигнований по МП(Постановление АДМР от 21.02.2017 № 149) , тыс. руб.</t>
  </si>
  <si>
    <t>к Заключению КСП ДМР</t>
  </si>
  <si>
    <t xml:space="preserve">Развитие информационно-коммуникационных систем </t>
  </si>
  <si>
    <t>Содержание муниципальных органов Добрянского муниципального района</t>
  </si>
  <si>
    <t>Составление протоколов об административных правонарушениях</t>
  </si>
  <si>
    <t>Осуществление полномочий по созданию и организации деятельности административных комиссий</t>
  </si>
  <si>
    <t>Обеспечение хранения, комплектования, учета и использования архивных документов государственной части архивного фонда Пермского края</t>
  </si>
  <si>
    <t>Приобретение программного обеспечения</t>
  </si>
  <si>
    <t xml:space="preserve">Организация рабочих мест для работы в ИСЭД ПК и системе исполнения регламентов </t>
  </si>
  <si>
    <t>Публикация нормативных актов и размещение информационных материалов о деятельности администрации в печатных СМИ</t>
  </si>
  <si>
    <t>Организация и проведение организационных, информационных, образовательных мероприятий по вопросам охраны труда</t>
  </si>
  <si>
    <t>Техническое обеспечение охраны труда</t>
  </si>
  <si>
    <t>Государственная регистрация актов гражданского состояния</t>
  </si>
  <si>
    <t>Ежемесячные денежные выплаты Почетным гражданам Добрянского муниципального района</t>
  </si>
  <si>
    <t>федеральный бюджет</t>
  </si>
  <si>
    <t>Уточненный объем бюджетных ассигнований по МП(Постановление АДМР от 22.02.2017 № 163) , тыс. руб.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</si>
  <si>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поселенческих, районных и межмуниципальных маршрутах городского, пригородного и междугородного сообщений</t>
  </si>
  <si>
    <t>федеральный</t>
  </si>
  <si>
    <t>Первоначальный объем бюджетных ассигнований по МП (Постановление АДМР от 23.10.2015 № 1013), тыс. руб.</t>
  </si>
  <si>
    <t>Проведение конкурса городских и сельских поселений Добрянского муниципального района по достижению наиболее результативных значений показателей социально-экономического развития муниципальных образований Добрянского муниципального района</t>
  </si>
  <si>
    <t>Обеспечение работоспособности и модернизации официального сайта АДМР, в т.ч. хостинг сайта</t>
  </si>
  <si>
    <t>Подготовка и направление информации для размещения на радио</t>
  </si>
  <si>
    <t>Подготовка информации для выпуска брошюры о деятельности администрации Добрянского района по итогам отчетного года</t>
  </si>
  <si>
    <t>внебюджетные источники</t>
  </si>
  <si>
    <t>Мероприятия по предупреждению детского дорожно-транспортного травматизма</t>
  </si>
  <si>
    <t>Участие в краевом  конкурсе "Безопасное колесо"</t>
  </si>
  <si>
    <t>Районный конкурс "Безопасное колесо"</t>
  </si>
  <si>
    <t>Публикация градостроительной документации в официальных источниках средств массовой информации</t>
  </si>
  <si>
    <t>Внесение изменений в Схему территориального планирования Добрянского муниципального района</t>
  </si>
  <si>
    <t>Подготовка документации по планировке территории сельских поселений Добрянского муниципального района</t>
  </si>
  <si>
    <t>Внесение изменений в Правила землепользования и застройки Дивьинского сельского поселения</t>
  </si>
  <si>
    <t>Внесение изменений в Правила землепользования и застройки Краснослудского сельского поселения</t>
  </si>
  <si>
    <t>Внесение изменений в Правила землепользования и застройки Сенькинского сельского поселения</t>
  </si>
  <si>
    <t>Внесение изменений в  Генеральный план Сенькинского сельского поселения</t>
  </si>
  <si>
    <t>Внесение изменений в  Генеральный план Дивьинского сельского поселения</t>
  </si>
  <si>
    <t>Корректировка генерального плана Краснослудского сельского поселения</t>
  </si>
  <si>
    <t>Разработка карт(планов) и постановка на кадастровый учет объектов землеустройства по ПЗЗ Дивьинского сельского поселения</t>
  </si>
  <si>
    <t>Разработка карт(планов) и постановка на кадастровый учет объектов землеустройства по ПЗЗ Сенькинского сельского поселения</t>
  </si>
  <si>
    <t>Разработка карт(планов) и постановка на кадастровый учет объектов землеустройства по ПЗЗ Краснослудского сельского поселения</t>
  </si>
  <si>
    <t>Содержание МКУ "УГиИ"</t>
  </si>
  <si>
    <t>Исполнение решения Добрянского районного суда Пермского края от 30.11.2015г.по делу № 2-1541/15</t>
  </si>
  <si>
    <t>Обеспечение мероприятий по переселению граждан из аварийного жилищного фонда за счет средств краевого бюджета</t>
  </si>
  <si>
    <t>Оказание услуг по перевозке пассажиров по маршруту "Добрянка-Н.Лух-Добрянка" в критической ситуации, сложившейся в связи с разрушением автомобильной дороги общего пользования, между населенными пунктами Добрянского муниципального района</t>
  </si>
  <si>
    <t>Возмещение хозяйствующим субъектам недополученных доходов от перевозки отдельных категорий граждан с использованием социальных проездных документов</t>
  </si>
  <si>
    <t>Предоставление субсидий на возмещение части затрат, связанных с перевозкой пассажиров и их багажа водным транспортом на межпоселенческом маршруте «Добрянка-Сенькино»</t>
  </si>
  <si>
    <t>Предоставление субсидий перевозчику, занятому на субсидируемых регулярных перевозках в границах Добрянского муниципального района</t>
  </si>
  <si>
    <t>Проектирование, строительство (реконструкция), капитальный ремонт и ремонт автомобильных дорог общего пользования местного значения, в том числе новых участков автомобильных дорог в пределах границ населенных пунктов, обеспечивающих доступность земельных участков, предоставленных многодетным семьям для индивидуального жилищного строительства в соответствии с Законом ПК от 01.12.2011г. № 871-ПК "О бесплатном предоставлении земельных участков многодетным семьям в ПК"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</si>
  <si>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</si>
  <si>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Организация капитального ремонта, ремонта и содержания закрепленных автомобильных дорог общего пользования и искусственных дорожных сооружений в их составе</t>
  </si>
  <si>
    <t>Административное обеспечение деятельности организаций</t>
  </si>
  <si>
    <t>Строительство автомобильной дороги "д.Завожик-туристическая база "Уездный город"</t>
  </si>
  <si>
    <t>Содержание а/д Пермь-Березники-Гари после реконструкции</t>
  </si>
  <si>
    <t>Мероприятия по приведению в нормативное состояние автомобильных дорог местного значения Добрянского муниципального района</t>
  </si>
  <si>
    <t>Оказание услуг по доставке продуктов питания и хлебобулочных изделий в образовательные учреждения и предприятия торговли населенных пунктов Висимского сельского поселения в критической ситуации, сложившейся в связи с разрушением автомобильной дороги общего пользования</t>
  </si>
  <si>
    <t>Ремонт участков автодороги "Пермь-Березники-Фоминка,км001+150-км001+850</t>
  </si>
  <si>
    <t>Ремонт участков автодороги "Фоминка-Кухтым-Голубята":км010+400-км10+465,5,км010+550-км10+700</t>
  </si>
  <si>
    <t>Проектирование строительство (реконструкция) по капитальному ремонту дорог общего пользования местного значения, находящихся на территории Пермского края</t>
  </si>
  <si>
    <t>Капитальный ремонт автомобильной дороги "Пермь-Березники-Октябрьский"</t>
  </si>
  <si>
    <t>Установка дорожных знаков на участке а/дороги "Пермь-Березники-Добрянка" - Пермская ГРЭС км 0+000-км5+253</t>
  </si>
  <si>
    <t>Реконструкция автомобильной  дороги "Пермь -Березники" -Гари</t>
  </si>
  <si>
    <t>Содержание автомобильных дорог местного значения вне границ населенных пунктов в границах Добрянского муниципального района</t>
  </si>
  <si>
    <t>Инвестиционный проект "Районный культурно-досуговый центр в г.Добрянка Пермского края"</t>
  </si>
  <si>
    <t>Инвестиционный проект "Строительство крытого катка с искусственным льдом в г.Добрянка Пермского края"</t>
  </si>
  <si>
    <t>Содержание объектов капитального строительства и инженерных сетей до момента передачи объектов в государственную собственность</t>
  </si>
  <si>
    <t>Разработка ПСД на строительство комплекса районной больницы со стационаром на 70 коек п.Полазна</t>
  </si>
  <si>
    <t>внебюджетные</t>
  </si>
  <si>
    <t>Строительство "МБОУ "Камская СОШ "Корпус 2"</t>
  </si>
  <si>
    <t>Строительство детского сада на 274 места в п. Полазна Добрянского района Пермского края" (Корректировка проектно-сметной документации объекта "Строительство детского сада на 240 мест в п. Полазна Добрянского района Пермского края")</t>
  </si>
  <si>
    <t>Первоначальный объем бюджетных ассигнований по МП (Постановление АДМР от 26.10.2015 № 1018), тыс. руб.</t>
  </si>
  <si>
    <t xml:space="preserve">Анализ исполнения муниципальной программы «Инфраструктура и градостроительство Добрянского района» за 2016 год в разрезе источников финансирования и ГАБС </t>
  </si>
  <si>
    <t>Взносы на капитальный ремонт общего имущества в многоквартирных домах, являющихся муниципальной собственностью Добрянского муниципального района</t>
  </si>
  <si>
    <t>Обеспечение содержания  и сохранности имущества незавершенного строительства "Культурно-досуговый центр в г.Добрянке Пермского края</t>
  </si>
  <si>
    <t>Приобретение автотранспорта для нужд администрации Добрянского муниципального района</t>
  </si>
  <si>
    <t>Обеспечение содержания  и сохранности имущества незавершенного строительством комплекса «Стадион «Добрянка»</t>
  </si>
  <si>
    <t>Осуществление оценки объектов муниципальной собственности, земельных участков, вовлекаемых в оборот, реализуемых через торги</t>
  </si>
  <si>
    <t>Мониторинг на полигоне твердых бытовых отходов п. Полазна</t>
  </si>
  <si>
    <t>Текущий ремонт недвижимого имущества, находящегося в муниципальной казне</t>
  </si>
  <si>
    <t>Текущий ремонт инженерных сетей, находящихся в муниципальной казне</t>
  </si>
  <si>
    <t>Содержание и обслуживание внешних инженерных сетей, находящихся в муниципальной казне</t>
  </si>
  <si>
    <t>Содержание и обслуживание помещений, занимаемых отраслевыми (функциональными) органами администрации Добрянского муниципального района (ОМСУ)</t>
  </si>
  <si>
    <t>Содержание и обслуживание недвижимого имущества Добрянского муниципального района</t>
  </si>
  <si>
    <t>Содержание и обслуживание муниципального движимого имущества Добрянского района</t>
  </si>
  <si>
    <t>Предоставление муниципальной услуги по содержанию (эксплуатации) имущества, находящегося в государственной (муниципальной ) собственности</t>
  </si>
  <si>
    <t>Межевание земельных участков, находящихся в собственности муниципального образования</t>
  </si>
  <si>
    <t>Информационное обеспечение ведения Реестра муниципального имущества и Реестра договоров аренды имущества и земельных участков</t>
  </si>
  <si>
    <t>Проведение технической инвентаризации объектов недвижимости, находящихся в собственности Добрянского муниципального района</t>
  </si>
  <si>
    <t>Выполнение мероприятий по демонтажу самовольно установленных рекламных конструкций на территории района</t>
  </si>
  <si>
    <t>Содержание казенных учреждений Добрянского муниципального района</t>
  </si>
  <si>
    <t>Первоначальный объем бюджетных ассигнований по МП (Постановление АДМР от 27.10.2016 № 748), тыс. руб.</t>
  </si>
  <si>
    <t>Обеспечение своевременных расчетов Добрянским муниципальным районом по погашению и обслуживанию кредита, полученного в кредитной организации</t>
  </si>
  <si>
    <t>УФиК</t>
  </si>
  <si>
    <t>Обеспечение выполнения мероприятий муниципальной программы</t>
  </si>
  <si>
    <t>Финансовая помощь при выполнении полномочий по вопросам местного значения поселений дв связи с выпадающими доходами</t>
  </si>
  <si>
    <t>Финансовая помощь в связи с выполнением полномочий по вопросам местного значения городских поселений</t>
  </si>
  <si>
    <t>Финансовая помощь сельским поселениям в связи с несбалансированностью бюджета поселения</t>
  </si>
  <si>
    <t xml:space="preserve">Финансовая помощь в связи с выполнением полномочий по вопросам местного значения сельских поселений </t>
  </si>
  <si>
    <t>Выравнивание бюджетной обеспеченности сельских поселений Добрянского муниципального  района из районного фонда финансовой поддержки поселений</t>
  </si>
  <si>
    <t>Выравнивание бюджетной обеспеченности городских поселений Добрянского муниципального  района из районного фонда финансовой поддержки поселений</t>
  </si>
  <si>
    <t>Исполнение обязательств по реструктурированной задолженности Добрянского муниципального  района в части исполнения решений судов</t>
  </si>
  <si>
    <t>Управление Резервным фондом администрации Добрянского муниципального  района</t>
  </si>
  <si>
    <t>Уточненный объем бюджетных ассигнований по МП(Постановление АДМР от 06.02.2017 № 86) , тыс. руб.</t>
  </si>
  <si>
    <t>Первоначальный объем бюджетных ассигнований по МП (Постановление АДМР от 23.10.2015 № 1007), тыс. руб.</t>
  </si>
  <si>
    <t>Уточненный объем бюджетных ассигнований по МП(Постановление АДМР от 31.10.2016 № 772) , тыс. руб.</t>
  </si>
  <si>
    <t>Первоначальный объем бюджетных ассигнований по МП (Постановление АДМР от 01.10.2015 № 955), тыс. руб.</t>
  </si>
  <si>
    <t xml:space="preserve">Управление образования </t>
  </si>
  <si>
    <t>Проведение ремонтных работ в образовательных учреждениях</t>
  </si>
  <si>
    <t>Единовременная денежная выплата обучающимся из малоимущих семей, поступившим в первый класс общеобразовательной организации</t>
  </si>
  <si>
    <t>Предоставление мер социальной поддержки учащимся из малоимущих семей</t>
  </si>
  <si>
    <t xml:space="preserve">краевой </t>
  </si>
  <si>
    <t>Предоставление мер социальной поддержки учащимся из многодетных малоимущих семей</t>
  </si>
  <si>
    <t xml:space="preserve">Предоставление выплаты компенсации части родительской платы за присмотр и уход за ребенком в  образовательных организациях, реализующих образовательную программу дошкольного образования </t>
  </si>
  <si>
    <t>Дополнительные меры социальной поддержки отдельных категорий лиц, которым присуждены ученые степени кандидата и доктора наук, работающих в общеобразовательных и профессиональных организациях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</si>
  <si>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</si>
  <si>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 xml:space="preserve">Предоставление мер социальной поддержки педагогическим работникам образовательных организаций </t>
  </si>
  <si>
    <t>Мероприятие по организации оздоровления и отдыха детей</t>
  </si>
  <si>
    <t>Управление образования,Управление по культуре</t>
  </si>
  <si>
    <t>Организация отдыха детей и молодежи</t>
  </si>
  <si>
    <t>Реализация отдельных мероприятий муниципальных программ Добрянского муниципального района.</t>
  </si>
  <si>
    <t>Методическое сопровождение профессионального уровня педагогов учреждений общего и дополнительного образования</t>
  </si>
  <si>
    <t>Организация и проведение чествования образовательных учреждений к юбилейным датам</t>
  </si>
  <si>
    <t>Организация и проведение августовской педагогической конференции</t>
  </si>
  <si>
    <t>Развитие кадетского движения</t>
  </si>
  <si>
    <t>Организация мероприятий с учащимися</t>
  </si>
  <si>
    <t>Развитие детского технического творчества в Добрянском муниципальном районе</t>
  </si>
  <si>
    <t>Реализация дополнительных общеобразовательных общеразвивающих программ, реализация дополнительных общеобразовательных предпрофессиональных программ</t>
  </si>
  <si>
    <t>Единовременная премия обучающимся, награжденным знаком отличия Пермского края "Гордость Пермского края"</t>
  </si>
  <si>
    <t>Стимулирование педагогических работников по результатам обучения школьников</t>
  </si>
  <si>
    <t>Создание условий для личностного, профильного и профессионального самоопределения школьника</t>
  </si>
  <si>
    <t>Проведение церемонии награждения выпускников школ золотыми и серебряными  медалями</t>
  </si>
  <si>
    <t xml:space="preserve">Организация и проведение работы с одаренными детьми </t>
  </si>
  <si>
    <t>Выплата вознаграждения за выполнения функций классного руководителя педагогическим работныкам образовательных организаций</t>
  </si>
  <si>
    <t>Предоставление государственных гарантий на получение общедоступного бесплатного дошкольного, начального , основного , среднего общего образования, а также дополнительного образования в общеобразовательных организациях</t>
  </si>
  <si>
    <t>Организация подвоза учащихся к месту учебы в общеобразовательных учреждениях</t>
  </si>
  <si>
    <t>Реализация основных общеобразовательных программ начального общего образования,  основного общего образования, среднего общего образования</t>
  </si>
  <si>
    <t>Обеспечение  государственных гарантий  реализации прав на получение общедоступного  и бесплатного дошкольного образования  в дошкольных образовательных организациях</t>
  </si>
  <si>
    <t xml:space="preserve">Обеспечение воспитания и обучения детей-инвалидов в дошкольных образовательных учреждениях и на дому </t>
  </si>
  <si>
    <t>Присмотр и уход</t>
  </si>
  <si>
    <t>Реализация основных общеобразовательных программ дошкольного образования</t>
  </si>
  <si>
    <t>Решение ЗС  № 65, тыс. руб.</t>
  </si>
  <si>
    <t>Первоначальный объем бюджетных ассигнований по МП (Постановление АДМР от 15.10.2015 № 988), тыс. руб.</t>
  </si>
  <si>
    <t>т.ч. по источникам финансирования</t>
  </si>
  <si>
    <t>Комплектование книжных фондов библиотек муниципальных образований</t>
  </si>
  <si>
    <t xml:space="preserve">федеральный </t>
  </si>
  <si>
    <t>Софинансирование мероприятий по реализации социально значимых проектов территориального общественного самоуправления</t>
  </si>
  <si>
    <t>Подключение общедоступных библиотек к сети «Интернет» и развитие системы библиотечного дела с учетом задачи расширения информационных технологий и оцифровки</t>
  </si>
  <si>
    <t>Субсидия социально-ориентированным некоммерческим организациям</t>
  </si>
  <si>
    <t>Проведение межпоселенческих мероприятий в сфере культуры и досуга</t>
  </si>
  <si>
    <t>Участие творческих коллективов района в краевых и территориальных праздниках, фестивалях, ярмарках, форумах и других акциях</t>
  </si>
  <si>
    <t>Проведение районных фестивалей, конкурсов, выставок, мероприятий</t>
  </si>
  <si>
    <t>Проведение мероприятий, направленных на формирование имиджа профессии (профессиональные праздники, конкурсы)</t>
  </si>
  <si>
    <t>Проведение мероприятий, посвященных календарным и юбилейным датам</t>
  </si>
  <si>
    <t>Субсидии бюджетным и автономным учреждениям района на реализацию отдельных мероприятий муниципальных программ Добрянского муниципального района.</t>
  </si>
  <si>
    <t>Организация показа концертов и концертных программ</t>
  </si>
  <si>
    <t>Уточненный объем бюджетных ассигнований по МП(Постановление АДМР от 30.10.2016 № 771 , тыс. руб.</t>
  </si>
  <si>
    <t>Первоначальный объем бюджетных ассигнований по МП (Постановление АДМР от 26.10.2015 № 1021), тыс. руб.</t>
  </si>
  <si>
    <t xml:space="preserve">Анализ исполнения муниципальной программы «Культура Добрянского района» за 2016 год в разрезе источников финансирования </t>
  </si>
  <si>
    <t xml:space="preserve"> в т.ч. по источникам финансирования</t>
  </si>
  <si>
    <t>Предоставление мер социальной поддержки педагогическим работникам образовательных  муниципальных  учреждений, 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</si>
  <si>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Организация и проведение мероприятий, направленных на внедрение Всероссийского физкультурно-спортивного комплекса "Готов к труду и обороне" (ГТО) на территории Добрянского муниципального района</t>
  </si>
  <si>
    <t>Участие сборных команд, ведущих спортсменов Добрянского муниципального района в физкультурно-массовых мероприятиях и спортивных соревнованиях краевого, регионального, всероссийского и международного уровня</t>
  </si>
  <si>
    <t>Организация и проведение физкультурно-массовых мероприятий, спортивных соревнований, мероприятий для людей с ограниченными возможностями здоровья на территории Добрянского муниципального района</t>
  </si>
  <si>
    <t>Спортивная подготовка по неолимпийским видам спорта. Этап высшего спортивного мастерства</t>
  </si>
  <si>
    <t>Спортивная подготовка по неолимпийским видам спорта. Тренировочный этап (этап спортивной специализации)</t>
  </si>
  <si>
    <t>Спортивная подготовка по олимпийским видам спорта. Этап высшего спортивного мастерства</t>
  </si>
  <si>
    <t>Спортивная подготовка по олимпийским видам спорта. Этап совершенствования спортивного мастерства</t>
  </si>
  <si>
    <t>Спортивная подготовка по олимпийским видам спорта. Тренировочный этап (этап спортивной специализации)</t>
  </si>
  <si>
    <t>Спортивная подготовка по олимпийским видам спорта. Спортивно-оздоровительный этап</t>
  </si>
  <si>
    <t>Организация и проведение официальных спортивных мероприятий</t>
  </si>
  <si>
    <t>Реализация дополнительных общеобразовательных предпрофессиональных программ</t>
  </si>
  <si>
    <t>Уточненный объем бюджетных ассигнований по МП (Постановление АДМР от 20.02.2017 № 148) , тыс. руб.</t>
  </si>
  <si>
    <t>Первоначальный объем бюджетных ассигнований по МП (Постановление АДМР от 26.10.2015 № 1015), тыс. руб.</t>
  </si>
  <si>
    <t xml:space="preserve">Анализ исполнения муниципальной программы "Развитие физической культуры и спорта на территории Добрянского района" за 2016 год в разрезе источников финансирования </t>
  </si>
  <si>
    <t>Организация участия семей, воспитывающих детей-инвалидов и детей с ограниченными возможностями здоровья в краевых, межмуниципальных и всероссийских конкурсах, фестивалях, мероприятиях</t>
  </si>
  <si>
    <t>Проведение мероприятий, конкурсов, фестивалей для детей с ограниченными возможностями здоровья</t>
  </si>
  <si>
    <t>Обеспечение жильем молодых семей</t>
  </si>
  <si>
    <t>Субсидии на имущественный взнос некоммерческой организации Фонд "Молодежный прорыв"</t>
  </si>
  <si>
    <t>Проведение конкурсов, форумов, фестивалей, мероприятий, направленных на пропаганду семейных ценностей</t>
  </si>
  <si>
    <t>Проведение мероприятий, направленных на поддержку юных дарований</t>
  </si>
  <si>
    <t>Проведение мероприятий, направленных на развитие творческого и интеллектуального потенциала молодых людей</t>
  </si>
  <si>
    <t>Первоначальный объем бюджетных ассигнований по МП (Постановление АДМР от 26.10.2015 № 1016), тыс. руб.</t>
  </si>
  <si>
    <t>в т.ч. по источникам финансирования</t>
  </si>
  <si>
    <t>Строительство распределительных газопроводов</t>
  </si>
  <si>
    <t>Иные межбюджетные трансферты на улучшение жилищных условий граждан, проживающих в сельской местности, в том числе молодых семей и молодых специалистов в рамках реализации ФЦП «Устойчивое развитие сельских территорий на 2014-2017 годы и на период до 2020 года»</t>
  </si>
  <si>
    <t>Предоставление субсидий органам местного самоуправления на реализацию инвестиционных и приоритетных  региональных проектов на условиях  софинансирования на улучшение жилищных условий граждан, проживающих в сельской местности, в том числе молодых семей и молодых специалистов</t>
  </si>
  <si>
    <t>Реализация мероприятий федеральной целевой программы "Устойчивое развитие сельских территорий на 2014-2017 годы и на период до 2020 года"</t>
  </si>
  <si>
    <t>Подпрограмма "Устойчивое развитие сельских территории Добрянского муниципального района"</t>
  </si>
  <si>
    <t>Субсидии на возмещение части затрат, связанных с приобретением субъектами малого и среднего предпринимательства, в том числе участниками инновационных территориальных кластеров, оборудования, включая затраты на монтаж оборудования, в целях создания, и (или) развития либо модернизации производства товаров (работ, услуг)</t>
  </si>
  <si>
    <t>Поощрение учащихся образовательных учреждений района в виде проведения экскурсии по достопримечательностям района</t>
  </si>
  <si>
    <t>Подпрограмма "Развитие малого и среднего предпринимательства на территории Добрянского муниципального района"</t>
  </si>
  <si>
    <t>Предоставление субсидий юридическим лицам, индивидуальным предпринимателям, а также физическим лицам – производителям животноводческой продукции в целях возмещения затрат в связи с производством животноводческой продукции на приобретение сена</t>
  </si>
  <si>
    <t>Проведение Всероссийской сельскохозяйственной переписи в 2016 году</t>
  </si>
  <si>
    <t>Администрирование отдельных государственных полномочий по поддержке сельскохозяйственного производства</t>
  </si>
  <si>
    <t>Государственная поддержка кредитования малых форм хозяйствования (возмещение процентной ставки по долгосрочным, среднесрочным и краткосрочным кредитам, взятым малыми формами хозяйствования)</t>
  </si>
  <si>
    <t>Организация и проведение ярмарочных и др.мероприятий способствующих сбыту с/х продукции и с/х животных.</t>
  </si>
  <si>
    <t xml:space="preserve">Предоставление грантов на развитие семейных животноводческих ферм </t>
  </si>
  <si>
    <t>Предоставление грантов начинающим крестьянским (фермерским) хозяйствам</t>
  </si>
  <si>
    <t>Подпрограмма "Развитие малых форм хозяйства на территории Добрянского муниципального района"</t>
  </si>
  <si>
    <t>Уточненный объем бюджетных ассигнований по МП(Постановление АДМР от 01.02.2017 № 71) , тыс. руб.</t>
  </si>
  <si>
    <t>Первоначальный объем бюджетных ассигнований по МП (Постановление АДМР от 26.10.2015 № 1014), тыс. руб.</t>
  </si>
  <si>
    <t xml:space="preserve">Анализ исполнения муниципальной программы «Развитие сельского хозяйства, малого и среднего предпринимательства на территории Добрянского района» за 2016 год в разрезе источников финансирования </t>
  </si>
  <si>
    <t xml:space="preserve">Анализ исполнения муниципальной программы «Функционирование и развитие системы образования Добрянского района» за 2016 год в разрезе источников финансирования и ГАБС </t>
  </si>
  <si>
    <t>Уточненный объем бюджетных ассигнований по МП (Постановление АДМР от 01.03.2017 № 181), тыс. руб.</t>
  </si>
  <si>
    <t xml:space="preserve">Анализ исполнения муниципальной программы «Молодежная и семейная политика Добрянского муниципального района» за 2016 год в разрезе источников финансирования </t>
  </si>
  <si>
    <t>Уточненный объем бюджетных ассигнований по МП (Постановление АДМР от 20.02.2017 № 140) , тыс. руб.</t>
  </si>
  <si>
    <t>Уточненный объем бюджетных ассигнований по МП (Постановление АДМР от 01.03.2017 № 182) , тыс. руб.</t>
  </si>
  <si>
    <r>
      <t>Уточненный объем бюджетных ассигнований по МП (Постановление АДМР от 09</t>
    </r>
    <r>
      <rPr>
        <sz val="11"/>
        <rFont val="Times New Roman"/>
        <family val="1"/>
        <charset val="204"/>
      </rPr>
      <t>.03.2017 № 223) , тыс. руб.</t>
    </r>
  </si>
  <si>
    <t xml:space="preserve">Анализ исполнения муниципальной программы «Управление муниципальными финансами и муниципальным долгом  Добрянского муниципального района» за 2016 год в разрезе источников финансирования </t>
  </si>
  <si>
    <t xml:space="preserve">Анализ исполнения муниципальной программы «Гармонизация межнациональных и межконфессиональных отношений в Добрянском муниципальном районе» за 2016 год в разрезе ГАБС </t>
  </si>
  <si>
    <t xml:space="preserve">Анализ исполнения муниципальной программы «Кадровая политика Добрянского муниципального района» за 2016 год в разрезе источников финансирования и ГАБС </t>
  </si>
  <si>
    <t>Выплата пенсий за выслугу лет лицам, замещавшим муниципальные должности муниципальной службы в органах местного самоуправления Добрянского муниципального района</t>
  </si>
  <si>
    <t>Проведение диспансеризации муниципальных служащих</t>
  </si>
  <si>
    <t xml:space="preserve">Выплата надбавки к стипендии выпускникам школ, обучающихся по целевым контрактам и получающим специальности, необходимые для развития бюджетной сферы Добрянского района </t>
  </si>
  <si>
    <t>Выплата компенсации за аренду жилья специалистам муниципальных  учреждений образования</t>
  </si>
  <si>
    <t>Предоставление дополнительной профессиональной программы повышения квалификации педагогов по математике, английскому языку</t>
  </si>
  <si>
    <t>Организация и проведение мероприятий "День учителя", "Учитель года", "Лучший педагог"</t>
  </si>
  <si>
    <t>Первоначальный объем бюджетных ассигнований по МП (Постановление АДМР от 26.10.2015 № 1020), тыс. руб.</t>
  </si>
  <si>
    <t>25,4</t>
  </si>
  <si>
    <t xml:space="preserve">Размещение в СМИ информации об объявлении конкурса на включение в резерв управленческих кадров ДМР </t>
  </si>
  <si>
    <t>Размещение в СМИ результатов конкурса на включение в резерв управленческих кадров ДМР</t>
  </si>
  <si>
    <t>Организация обучения участников кадрового резерва для замещения вакантных должностей муниципальной службы</t>
  </si>
  <si>
    <t>Организация обучения участников резерва управленческих кадров ДМР</t>
  </si>
  <si>
    <t xml:space="preserve">Организация обучения муниципальных служащих </t>
  </si>
  <si>
    <t>Организация обучения муниципальных служащих за счет средств бюджета Пермского края</t>
  </si>
  <si>
    <t>Приобретение бланков</t>
  </si>
  <si>
    <t>Создание педагогического класса с организацией профильных проб по профессии "Учитель"</t>
  </si>
  <si>
    <t>Публикация в СМИ, размещение на сайте АДМР статей, направленных на повышение привлекательности педагогической профессии</t>
  </si>
  <si>
    <t>Изготовление сувенироной продукции</t>
  </si>
  <si>
    <t>Заключение с училищами, техникумами, ВУЗами, договоров на оказание услуг по обучению студентов</t>
  </si>
  <si>
    <t>Организация транспортных услуг по перевозке багажа студентов</t>
  </si>
  <si>
    <t>Проведение мероприятий "День первокурсника"</t>
  </si>
  <si>
    <t xml:space="preserve">Организация приема молодых специалистов главой муниципального района </t>
  </si>
  <si>
    <t>Участие в выставках "Образование и карьера", проводимых Выстовочным центром "Пермская ярмарка"</t>
  </si>
  <si>
    <t xml:space="preserve">Выплата единовременного пособия размере 50 000 рублей педагогам, окончившим учебные заведения высшего или среднего профессионального образования (по очной форме обучения) и поступившим в течение трех лет со дня окончания обучения на работу в соответствии с направлением подготовки (специальностью) в образовательные учреждения Добрянского муниципального района </t>
  </si>
  <si>
    <t xml:space="preserve">Выплата ежемесячной надбавки в размере 2 600 рублей педагогам, окончившим учебные заведения высшего или среднего профессионального образования (по очной форме обучения) и поступившим в течение трех лет со дня окончания обучения на работу в соответствии с направлением подготовки (специальностью) в образовательные учреждения Добрянского муниципального района </t>
  </si>
  <si>
    <t xml:space="preserve">Выплата единовременного пособия в размере                   50 000,00 руб. педагогам, трудоустроившимся в образовательные учреждения Добрянского муниципального района, ранее работавшим за пределами Добрянского муниципального района </t>
  </si>
  <si>
    <t>Выплата педагогу компенсации за транспортные расходы</t>
  </si>
  <si>
    <t>Приобретение жилья в муниципальную собственность</t>
  </si>
  <si>
    <t>Строительство муниципального жилья (на селе)</t>
  </si>
  <si>
    <t>Софинансирование части ипотеки молодому специалисту</t>
  </si>
  <si>
    <t>Обучение руководителей образовательных учреждений по направлению "Управление персоналом"</t>
  </si>
  <si>
    <t>Участие в проекте "Мобильный учитель"</t>
  </si>
  <si>
    <t>Уточненный объем бюджетных ассигнований по МП (Постановление АДМР от 27.02.2017 № 170) , тыс. руб.</t>
  </si>
  <si>
    <t>7,8</t>
  </si>
  <si>
    <t xml:space="preserve">Анализ исполнения муниципальной программы «Функционирование системы муниципального управления» за 2016 год в разрезе источников финансирования и ГАБС </t>
  </si>
  <si>
    <t xml:space="preserve">Анализ исполнения муниципальной программы «Управление земельными ресурсами и имуществом Добрянского муниципального района» за 2016 год в разрезе ГАБС </t>
  </si>
  <si>
    <t>от 28.04.2017</t>
  </si>
  <si>
    <t>Приложение 6</t>
  </si>
  <si>
    <t>Приложение 7</t>
  </si>
  <si>
    <t>Приложение 8</t>
  </si>
  <si>
    <t>Приложение 9</t>
  </si>
  <si>
    <t>Приложение 10</t>
  </si>
  <si>
    <t>Приложение 11</t>
  </si>
  <si>
    <t>Приложение 12</t>
  </si>
  <si>
    <t>Приложение 13</t>
  </si>
  <si>
    <t>Приложение 14</t>
  </si>
  <si>
    <t>Приложение 15</t>
  </si>
  <si>
    <t>Приложение 16</t>
  </si>
  <si>
    <t>Приложение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</si>
</sst>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14">
    <xf numFmtId="0" fontId="0" fillId="0" borderId="0" xfId="0"/>
    <xf numFmtId="0" fontId="5" fillId="0" borderId="3" xfId="0" applyFont="1" applyBorder="1" applyAlignment="1">
      <alignment wrapText="1"/>
    </xf>
    <xf numFmtId="0" fontId="4" fillId="0" borderId="3" xfId="0" applyFont="1" applyBorder="1"/>
    <xf numFmtId="16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/>
    <xf numFmtId="0" fontId="2" fillId="0" borderId="3" xfId="0" applyFont="1" applyBorder="1"/>
    <xf numFmtId="0" fontId="7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4" fillId="0" borderId="4" xfId="0" applyNumberFormat="1" applyFont="1" applyBorder="1"/>
    <xf numFmtId="49" fontId="4" fillId="0" borderId="7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left"/>
    </xf>
    <xf numFmtId="164" fontId="0" fillId="0" borderId="0" xfId="0" applyNumberFormat="1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/>
    <xf numFmtId="0" fontId="12" fillId="0" borderId="3" xfId="0" applyFont="1" applyFill="1" applyBorder="1"/>
    <xf numFmtId="0" fontId="0" fillId="0" borderId="3" xfId="0" applyFill="1" applyBorder="1"/>
    <xf numFmtId="164" fontId="13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/>
    <xf numFmtId="164" fontId="11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Fill="1"/>
    <xf numFmtId="0" fontId="4" fillId="0" borderId="0" xfId="1" applyFont="1" applyBorder="1"/>
    <xf numFmtId="0" fontId="4" fillId="0" borderId="0" xfId="1" applyFont="1" applyBorder="1" applyAlignment="1">
      <alignment wrapText="1"/>
    </xf>
    <xf numFmtId="0" fontId="8" fillId="0" borderId="0" xfId="1" applyFont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164" fontId="4" fillId="0" borderId="0" xfId="1" applyNumberFormat="1" applyFont="1"/>
    <xf numFmtId="0" fontId="2" fillId="0" borderId="4" xfId="1" applyFont="1" applyFill="1" applyBorder="1" applyAlignment="1">
      <alignment horizontal="left" vertical="center" wrapText="1"/>
    </xf>
    <xf numFmtId="0" fontId="2" fillId="0" borderId="0" xfId="1" applyFont="1"/>
    <xf numFmtId="4" fontId="2" fillId="0" borderId="0" xfId="1" applyNumberFormat="1" applyFont="1"/>
    <xf numFmtId="0" fontId="2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 applyFill="1" applyAlignment="1">
      <alignment horizontal="right"/>
    </xf>
    <xf numFmtId="0" fontId="10" fillId="0" borderId="0" xfId="1"/>
    <xf numFmtId="0" fontId="10" fillId="0" borderId="0" xfId="1" applyFill="1"/>
    <xf numFmtId="0" fontId="10" fillId="0" borderId="0" xfId="1" applyBorder="1" applyAlignment="1">
      <alignment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left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center" vertical="center"/>
    </xf>
    <xf numFmtId="0" fontId="10" fillId="0" borderId="0" xfId="1" applyFont="1"/>
    <xf numFmtId="0" fontId="4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10" fillId="0" borderId="0" xfId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164" fontId="2" fillId="0" borderId="3" xfId="1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1" applyFont="1" applyBorder="1"/>
    <xf numFmtId="0" fontId="17" fillId="2" borderId="3" xfId="0" applyFont="1" applyFill="1" applyBorder="1" applyAlignment="1">
      <alignment horizontal="justify" vertical="distributed" wrapText="1"/>
    </xf>
    <xf numFmtId="0" fontId="2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distributed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/>
    <xf numFmtId="49" fontId="2" fillId="0" borderId="0" xfId="0" applyNumberFormat="1" applyFont="1"/>
    <xf numFmtId="0" fontId="4" fillId="2" borderId="3" xfId="0" applyFont="1" applyFill="1" applyBorder="1" applyAlignment="1">
      <alignment horizontal="justify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2" borderId="3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distributed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justify" vertical="distributed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/>
    <xf numFmtId="0" fontId="3" fillId="0" borderId="2" xfId="0" applyFont="1" applyBorder="1"/>
    <xf numFmtId="0" fontId="6" fillId="2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3" xfId="1" applyNumberFormat="1" applyFont="1" applyBorder="1" applyAlignment="1">
      <alignment horizontal="justify" vertical="distributed" wrapText="1"/>
    </xf>
    <xf numFmtId="164" fontId="8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distributed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13" xfId="0" applyFont="1" applyBorder="1" applyAlignment="1">
      <alignment vertical="top"/>
    </xf>
    <xf numFmtId="164" fontId="8" fillId="0" borderId="3" xfId="0" applyNumberFormat="1" applyFont="1" applyBorder="1" applyAlignment="1">
      <alignment horizontal="center"/>
    </xf>
    <xf numFmtId="164" fontId="4" fillId="0" borderId="3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49" fontId="2" fillId="0" borderId="9" xfId="0" applyNumberFormat="1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/>
    </xf>
    <xf numFmtId="49" fontId="4" fillId="0" borderId="9" xfId="0" applyNumberFormat="1" applyFont="1" applyBorder="1" applyAlignment="1">
      <alignment horizontal="left" vertical="top"/>
    </xf>
    <xf numFmtId="49" fontId="4" fillId="0" borderId="11" xfId="0" applyNumberFormat="1" applyFont="1" applyBorder="1" applyAlignment="1">
      <alignment horizontal="left" vertical="top"/>
    </xf>
    <xf numFmtId="0" fontId="4" fillId="0" borderId="0" xfId="1" applyFont="1" applyFill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/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left" vertical="top" wrapText="1"/>
    </xf>
    <xf numFmtId="0" fontId="4" fillId="0" borderId="1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8" xfId="0" applyFont="1" applyFill="1" applyBorder="1" applyAlignment="1">
      <alignment horizontal="justify" vertical="distributed" wrapText="1"/>
    </xf>
    <xf numFmtId="0" fontId="0" fillId="0" borderId="8" xfId="0" applyBorder="1" applyAlignment="1">
      <alignment horizontal="justify" vertical="distributed" wrapText="1"/>
    </xf>
    <xf numFmtId="0" fontId="0" fillId="0" borderId="2" xfId="0" applyBorder="1" applyAlignment="1">
      <alignment horizontal="justify" vertical="distributed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distributed" wrapText="1"/>
    </xf>
    <xf numFmtId="0" fontId="4" fillId="0" borderId="8" xfId="0" applyFont="1" applyBorder="1" applyAlignment="1">
      <alignment horizontal="center" vertical="distributed" wrapText="1"/>
    </xf>
    <xf numFmtId="0" fontId="4" fillId="0" borderId="2" xfId="0" applyFont="1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0" fillId="0" borderId="3" xfId="0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4" xfId="0" applyFill="1" applyBorder="1" applyAlignment="1"/>
    <xf numFmtId="0" fontId="0" fillId="0" borderId="6" xfId="0" applyBorder="1" applyAlignment="1"/>
    <xf numFmtId="0" fontId="2" fillId="0" borderId="5" xfId="1" applyFont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0" fillId="0" borderId="7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/>
    <xf numFmtId="0" fontId="5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49" fontId="2" fillId="0" borderId="15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9" xfId="1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0" xfId="1" applyFont="1" applyBorder="1" applyAlignment="1">
      <alignment horizontal="center" wrapText="1"/>
    </xf>
    <xf numFmtId="49" fontId="0" fillId="0" borderId="4" xfId="0" applyNumberFormat="1" applyBorder="1" applyAlignment="1"/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6" fillId="0" borderId="15" xfId="0" applyFont="1" applyBorder="1" applyAlignment="1">
      <alignment vertical="center" wrapText="1"/>
    </xf>
    <xf numFmtId="49" fontId="4" fillId="0" borderId="4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Font="1" applyBorder="1" applyAlignment="1">
      <alignment vertical="top"/>
    </xf>
    <xf numFmtId="0" fontId="0" fillId="0" borderId="6" xfId="0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J2" sqref="J2"/>
    </sheetView>
  </sheetViews>
  <sheetFormatPr defaultRowHeight="15.75" x14ac:dyDescent="0.25"/>
  <cols>
    <col min="1" max="1" width="18.85546875" style="101" customWidth="1"/>
    <col min="2" max="2" width="21.5703125" style="104" customWidth="1"/>
    <col min="3" max="3" width="49" style="103" customWidth="1"/>
    <col min="4" max="4" width="19.42578125" style="101" customWidth="1"/>
    <col min="5" max="5" width="19.5703125" style="101" customWidth="1"/>
    <col min="6" max="6" width="14.28515625" style="101" customWidth="1"/>
    <col min="7" max="7" width="13.7109375" style="101" customWidth="1"/>
    <col min="8" max="8" width="19.28515625" style="101" customWidth="1"/>
    <col min="9" max="9" width="13.140625" style="101" customWidth="1"/>
    <col min="10" max="10" width="14.140625" style="101" customWidth="1"/>
    <col min="11" max="16384" width="9.140625" style="101"/>
  </cols>
  <sheetData>
    <row r="1" spans="1:13" x14ac:dyDescent="0.25">
      <c r="I1"/>
      <c r="J1" s="38" t="s">
        <v>298</v>
      </c>
    </row>
    <row r="2" spans="1:13" x14ac:dyDescent="0.25">
      <c r="I2"/>
      <c r="J2" s="38" t="s">
        <v>53</v>
      </c>
    </row>
    <row r="3" spans="1:13" x14ac:dyDescent="0.25">
      <c r="I3"/>
      <c r="J3" s="38" t="s">
        <v>297</v>
      </c>
    </row>
    <row r="4" spans="1:13" ht="15" x14ac:dyDescent="0.25">
      <c r="B4" s="118"/>
      <c r="C4" s="117"/>
      <c r="E4" s="102"/>
      <c r="G4" s="199"/>
      <c r="H4" s="199"/>
      <c r="I4" s="199"/>
      <c r="J4" s="199"/>
    </row>
    <row r="5" spans="1:13" ht="22.5" customHeight="1" x14ac:dyDescent="0.3">
      <c r="A5" s="211" t="s">
        <v>252</v>
      </c>
      <c r="B5" s="212"/>
      <c r="C5" s="212"/>
      <c r="D5" s="212"/>
      <c r="E5" s="212"/>
      <c r="F5" s="212"/>
      <c r="G5" s="212"/>
      <c r="H5" s="212"/>
      <c r="I5" s="212"/>
      <c r="J5" s="212"/>
      <c r="K5" s="116"/>
      <c r="L5" s="116"/>
      <c r="M5" s="115"/>
    </row>
    <row r="7" spans="1:13" s="113" customFormat="1" ht="15" x14ac:dyDescent="0.25">
      <c r="A7" s="200" t="s">
        <v>2</v>
      </c>
      <c r="B7" s="200" t="s">
        <v>4</v>
      </c>
      <c r="C7" s="203" t="s">
        <v>0</v>
      </c>
      <c r="D7" s="210" t="s">
        <v>191</v>
      </c>
      <c r="E7" s="210" t="s">
        <v>253</v>
      </c>
      <c r="F7" s="205" t="s">
        <v>11</v>
      </c>
      <c r="G7" s="207" t="s">
        <v>190</v>
      </c>
      <c r="H7" s="209" t="s">
        <v>15</v>
      </c>
      <c r="I7" s="205" t="s">
        <v>14</v>
      </c>
      <c r="J7" s="209" t="s">
        <v>16</v>
      </c>
    </row>
    <row r="8" spans="1:13" s="113" customFormat="1" ht="99.75" customHeight="1" x14ac:dyDescent="0.25">
      <c r="A8" s="201"/>
      <c r="B8" s="202"/>
      <c r="C8" s="204"/>
      <c r="D8" s="202"/>
      <c r="E8" s="202"/>
      <c r="F8" s="206"/>
      <c r="G8" s="208"/>
      <c r="H8" s="209"/>
      <c r="I8" s="206"/>
      <c r="J8" s="209"/>
    </row>
    <row r="9" spans="1:13" s="113" customFormat="1" ht="15" x14ac:dyDescent="0.25">
      <c r="A9" s="98">
        <v>1</v>
      </c>
      <c r="B9" s="93">
        <v>2</v>
      </c>
      <c r="C9" s="96">
        <v>3</v>
      </c>
      <c r="D9" s="95" t="s">
        <v>17</v>
      </c>
      <c r="E9" s="95" t="s">
        <v>18</v>
      </c>
      <c r="F9" s="93">
        <v>6</v>
      </c>
      <c r="G9" s="94">
        <v>7</v>
      </c>
      <c r="H9" s="94">
        <v>8</v>
      </c>
      <c r="I9" s="94">
        <v>9</v>
      </c>
      <c r="J9" s="93">
        <v>10</v>
      </c>
    </row>
    <row r="10" spans="1:13" s="113" customFormat="1" ht="31.5" x14ac:dyDescent="0.25">
      <c r="A10" s="130" t="s">
        <v>3</v>
      </c>
      <c r="B10" s="29" t="s">
        <v>8</v>
      </c>
      <c r="C10" s="128" t="s">
        <v>189</v>
      </c>
      <c r="D10" s="46">
        <v>49064.9</v>
      </c>
      <c r="E10" s="125">
        <v>50815.4</v>
      </c>
      <c r="F10" s="125">
        <f t="shared" ref="F10:F42" si="0">E10-D10</f>
        <v>1750.5</v>
      </c>
      <c r="G10" s="125">
        <v>50815.4</v>
      </c>
      <c r="H10" s="125">
        <v>50815.4</v>
      </c>
      <c r="I10" s="125">
        <f t="shared" ref="I10:I45" si="1">G10-H10</f>
        <v>0</v>
      </c>
      <c r="J10" s="125">
        <f t="shared" ref="J10:J28" si="2">H10/G10*100</f>
        <v>100</v>
      </c>
    </row>
    <row r="11" spans="1:13" s="113" customFormat="1" ht="30" x14ac:dyDescent="0.25">
      <c r="A11" s="130" t="s">
        <v>3</v>
      </c>
      <c r="B11" s="29" t="s">
        <v>8</v>
      </c>
      <c r="C11" s="131" t="s">
        <v>188</v>
      </c>
      <c r="D11" s="126">
        <v>28175.7</v>
      </c>
      <c r="E11" s="125">
        <v>28907.599999999999</v>
      </c>
      <c r="F11" s="125">
        <f t="shared" si="0"/>
        <v>731.89999999999782</v>
      </c>
      <c r="G11" s="125">
        <v>28907.599999999999</v>
      </c>
      <c r="H11" s="125">
        <v>28907.599999999999</v>
      </c>
      <c r="I11" s="125">
        <f t="shared" si="1"/>
        <v>0</v>
      </c>
      <c r="J11" s="125">
        <f t="shared" si="2"/>
        <v>100</v>
      </c>
    </row>
    <row r="12" spans="1:13" s="113" customFormat="1" ht="47.25" x14ac:dyDescent="0.25">
      <c r="A12" s="130" t="s">
        <v>3</v>
      </c>
      <c r="B12" s="29" t="s">
        <v>8</v>
      </c>
      <c r="C12" s="128" t="s">
        <v>169</v>
      </c>
      <c r="D12" s="126">
        <v>2089.1</v>
      </c>
      <c r="E12" s="125">
        <v>5577.7</v>
      </c>
      <c r="F12" s="125">
        <f t="shared" si="0"/>
        <v>3488.6</v>
      </c>
      <c r="G12" s="125">
        <v>5577.7</v>
      </c>
      <c r="H12" s="125">
        <v>4377.7</v>
      </c>
      <c r="I12" s="125">
        <f t="shared" si="1"/>
        <v>1200</v>
      </c>
      <c r="J12" s="125">
        <f t="shared" si="2"/>
        <v>78.485755777470999</v>
      </c>
    </row>
    <row r="13" spans="1:13" s="113" customFormat="1" ht="47.25" x14ac:dyDescent="0.25">
      <c r="A13" s="130" t="s">
        <v>3</v>
      </c>
      <c r="B13" s="29" t="s">
        <v>160</v>
      </c>
      <c r="C13" s="128" t="s">
        <v>187</v>
      </c>
      <c r="D13" s="126">
        <v>259.8</v>
      </c>
      <c r="E13" s="125">
        <v>239.3</v>
      </c>
      <c r="F13" s="125">
        <f t="shared" si="0"/>
        <v>-20.5</v>
      </c>
      <c r="G13" s="125">
        <v>239.3</v>
      </c>
      <c r="H13" s="125">
        <v>226.5</v>
      </c>
      <c r="I13" s="125">
        <f t="shared" si="1"/>
        <v>12.800000000000011</v>
      </c>
      <c r="J13" s="125">
        <f t="shared" si="2"/>
        <v>94.651065608023401</v>
      </c>
    </row>
    <row r="14" spans="1:13" s="113" customFormat="1" ht="63" x14ac:dyDescent="0.25">
      <c r="A14" s="130" t="s">
        <v>3</v>
      </c>
      <c r="B14" s="29" t="s">
        <v>9</v>
      </c>
      <c r="C14" s="128" t="s">
        <v>186</v>
      </c>
      <c r="D14" s="126">
        <v>194965.8</v>
      </c>
      <c r="E14" s="125">
        <v>234264.3</v>
      </c>
      <c r="F14" s="125">
        <f t="shared" si="0"/>
        <v>39298.5</v>
      </c>
      <c r="G14" s="125">
        <v>234264.3</v>
      </c>
      <c r="H14" s="125">
        <v>234264.3</v>
      </c>
      <c r="I14" s="125">
        <f t="shared" si="1"/>
        <v>0</v>
      </c>
      <c r="J14" s="125">
        <f t="shared" si="2"/>
        <v>100</v>
      </c>
    </row>
    <row r="15" spans="1:13" s="113" customFormat="1" ht="63" x14ac:dyDescent="0.25">
      <c r="A15" s="130" t="s">
        <v>3</v>
      </c>
      <c r="B15" s="29" t="s">
        <v>8</v>
      </c>
      <c r="C15" s="131" t="s">
        <v>185</v>
      </c>
      <c r="D15" s="126">
        <v>67996.600000000006</v>
      </c>
      <c r="E15" s="125">
        <v>67712.5</v>
      </c>
      <c r="F15" s="125">
        <f t="shared" si="0"/>
        <v>-284.10000000000582</v>
      </c>
      <c r="G15" s="125">
        <v>67712.5</v>
      </c>
      <c r="H15" s="125">
        <v>67712.5</v>
      </c>
      <c r="I15" s="125">
        <f t="shared" si="1"/>
        <v>0</v>
      </c>
      <c r="J15" s="125">
        <f t="shared" si="2"/>
        <v>100</v>
      </c>
    </row>
    <row r="16" spans="1:13" ht="31.5" x14ac:dyDescent="0.25">
      <c r="A16" s="130" t="s">
        <v>3</v>
      </c>
      <c r="B16" s="29" t="s">
        <v>8</v>
      </c>
      <c r="C16" s="128" t="s">
        <v>184</v>
      </c>
      <c r="D16" s="126">
        <v>20578.3</v>
      </c>
      <c r="E16" s="125">
        <v>19480.5</v>
      </c>
      <c r="F16" s="125">
        <f t="shared" si="0"/>
        <v>-1097.7999999999993</v>
      </c>
      <c r="G16" s="125">
        <v>19480.5</v>
      </c>
      <c r="H16" s="125">
        <v>19480.5</v>
      </c>
      <c r="I16" s="125">
        <f t="shared" si="1"/>
        <v>0</v>
      </c>
      <c r="J16" s="125">
        <f t="shared" si="2"/>
        <v>100</v>
      </c>
    </row>
    <row r="17" spans="1:10" ht="94.5" x14ac:dyDescent="0.25">
      <c r="A17" s="130" t="s">
        <v>3</v>
      </c>
      <c r="B17" s="29" t="s">
        <v>9</v>
      </c>
      <c r="C17" s="128" t="s">
        <v>183</v>
      </c>
      <c r="D17" s="126">
        <v>241232</v>
      </c>
      <c r="E17" s="125">
        <v>255978.7</v>
      </c>
      <c r="F17" s="125">
        <f t="shared" si="0"/>
        <v>14746.700000000012</v>
      </c>
      <c r="G17" s="125">
        <v>255978.7</v>
      </c>
      <c r="H17" s="125">
        <v>256859.2</v>
      </c>
      <c r="I17" s="125">
        <f t="shared" si="1"/>
        <v>-880.5</v>
      </c>
      <c r="J17" s="125">
        <f t="shared" si="2"/>
        <v>100.34397393220608</v>
      </c>
    </row>
    <row r="18" spans="1:10" ht="63" x14ac:dyDescent="0.25">
      <c r="A18" s="130" t="s">
        <v>3</v>
      </c>
      <c r="B18" s="29" t="s">
        <v>160</v>
      </c>
      <c r="C18" s="128" t="s">
        <v>182</v>
      </c>
      <c r="D18" s="126">
        <v>9113.7000000000007</v>
      </c>
      <c r="E18" s="125">
        <v>9299.7000000000007</v>
      </c>
      <c r="F18" s="125">
        <f t="shared" si="0"/>
        <v>186</v>
      </c>
      <c r="G18" s="125">
        <v>9299.7000000000007</v>
      </c>
      <c r="H18" s="125">
        <v>9153</v>
      </c>
      <c r="I18" s="125">
        <f t="shared" si="1"/>
        <v>146.70000000000073</v>
      </c>
      <c r="J18" s="125">
        <f t="shared" si="2"/>
        <v>98.422529759024485</v>
      </c>
    </row>
    <row r="19" spans="1:10" ht="31.5" x14ac:dyDescent="0.25">
      <c r="A19" s="130" t="s">
        <v>3</v>
      </c>
      <c r="B19" s="29" t="s">
        <v>8</v>
      </c>
      <c r="C19" s="128" t="s">
        <v>181</v>
      </c>
      <c r="D19" s="126">
        <v>517.1</v>
      </c>
      <c r="E19" s="125">
        <v>517.1</v>
      </c>
      <c r="F19" s="125">
        <f t="shared" si="0"/>
        <v>0</v>
      </c>
      <c r="G19" s="125">
        <v>517.1</v>
      </c>
      <c r="H19" s="125">
        <v>517.1</v>
      </c>
      <c r="I19" s="125">
        <f t="shared" si="1"/>
        <v>0</v>
      </c>
      <c r="J19" s="125">
        <f t="shared" si="2"/>
        <v>100</v>
      </c>
    </row>
    <row r="20" spans="1:10" ht="47.25" x14ac:dyDescent="0.25">
      <c r="A20" s="130" t="s">
        <v>3</v>
      </c>
      <c r="B20" s="29" t="s">
        <v>8</v>
      </c>
      <c r="C20" s="128" t="s">
        <v>180</v>
      </c>
      <c r="D20" s="126">
        <v>52</v>
      </c>
      <c r="E20" s="125">
        <v>52</v>
      </c>
      <c r="F20" s="125">
        <f t="shared" si="0"/>
        <v>0</v>
      </c>
      <c r="G20" s="125">
        <v>52</v>
      </c>
      <c r="H20" s="125">
        <v>52</v>
      </c>
      <c r="I20" s="125">
        <f t="shared" si="1"/>
        <v>0</v>
      </c>
      <c r="J20" s="125">
        <f t="shared" si="2"/>
        <v>100</v>
      </c>
    </row>
    <row r="21" spans="1:10" ht="47.25" x14ac:dyDescent="0.25">
      <c r="A21" s="130" t="s">
        <v>3</v>
      </c>
      <c r="B21" s="29" t="s">
        <v>8</v>
      </c>
      <c r="C21" s="128" t="s">
        <v>179</v>
      </c>
      <c r="D21" s="126">
        <v>174.2</v>
      </c>
      <c r="E21" s="125">
        <v>186.2</v>
      </c>
      <c r="F21" s="125">
        <f t="shared" si="0"/>
        <v>12</v>
      </c>
      <c r="G21" s="125">
        <v>186.2</v>
      </c>
      <c r="H21" s="125">
        <v>186.2</v>
      </c>
      <c r="I21" s="125">
        <f t="shared" si="1"/>
        <v>0</v>
      </c>
      <c r="J21" s="125">
        <f t="shared" si="2"/>
        <v>100</v>
      </c>
    </row>
    <row r="22" spans="1:10" ht="31.5" x14ac:dyDescent="0.25">
      <c r="A22" s="130" t="s">
        <v>3</v>
      </c>
      <c r="B22" s="29" t="s">
        <v>9</v>
      </c>
      <c r="C22" s="128" t="s">
        <v>178</v>
      </c>
      <c r="D22" s="126">
        <v>0</v>
      </c>
      <c r="E22" s="125">
        <v>157.30000000000001</v>
      </c>
      <c r="F22" s="125">
        <f t="shared" si="0"/>
        <v>157.30000000000001</v>
      </c>
      <c r="G22" s="125">
        <v>157.30000000000001</v>
      </c>
      <c r="H22" s="125">
        <v>157.30000000000001</v>
      </c>
      <c r="I22" s="125">
        <f t="shared" si="1"/>
        <v>0</v>
      </c>
      <c r="J22" s="125">
        <f t="shared" si="2"/>
        <v>100</v>
      </c>
    </row>
    <row r="23" spans="1:10" ht="47.25" x14ac:dyDescent="0.25">
      <c r="A23" s="130" t="s">
        <v>3</v>
      </c>
      <c r="B23" s="29" t="s">
        <v>9</v>
      </c>
      <c r="C23" s="128" t="s">
        <v>177</v>
      </c>
      <c r="D23" s="126">
        <v>0</v>
      </c>
      <c r="E23" s="125">
        <v>30</v>
      </c>
      <c r="F23" s="125">
        <f t="shared" si="0"/>
        <v>30</v>
      </c>
      <c r="G23" s="125">
        <v>30</v>
      </c>
      <c r="H23" s="125">
        <v>30</v>
      </c>
      <c r="I23" s="125">
        <f t="shared" si="1"/>
        <v>0</v>
      </c>
      <c r="J23" s="125">
        <f t="shared" si="2"/>
        <v>100</v>
      </c>
    </row>
    <row r="24" spans="1:10" ht="78.75" x14ac:dyDescent="0.25">
      <c r="A24" s="130" t="s">
        <v>3</v>
      </c>
      <c r="B24" s="29" t="s">
        <v>8</v>
      </c>
      <c r="C24" s="128" t="s">
        <v>176</v>
      </c>
      <c r="D24" s="126">
        <v>50983.1</v>
      </c>
      <c r="E24" s="125">
        <v>50983.1</v>
      </c>
      <c r="F24" s="125">
        <f t="shared" si="0"/>
        <v>0</v>
      </c>
      <c r="G24" s="125">
        <v>50983.1</v>
      </c>
      <c r="H24" s="125">
        <v>50983.1</v>
      </c>
      <c r="I24" s="125">
        <f t="shared" si="1"/>
        <v>0</v>
      </c>
      <c r="J24" s="125">
        <f t="shared" si="2"/>
        <v>100</v>
      </c>
    </row>
    <row r="25" spans="1:10" ht="31.5" x14ac:dyDescent="0.25">
      <c r="A25" s="130" t="s">
        <v>3</v>
      </c>
      <c r="B25" s="29" t="s">
        <v>8</v>
      </c>
      <c r="C25" s="128" t="s">
        <v>175</v>
      </c>
      <c r="D25" s="126">
        <v>1668.7</v>
      </c>
      <c r="E25" s="125">
        <v>1668.7</v>
      </c>
      <c r="F25" s="125">
        <f t="shared" si="0"/>
        <v>0</v>
      </c>
      <c r="G25" s="125">
        <v>1668.7</v>
      </c>
      <c r="H25" s="125">
        <v>1668.7</v>
      </c>
      <c r="I25" s="125">
        <f t="shared" si="1"/>
        <v>0</v>
      </c>
      <c r="J25" s="125">
        <f t="shared" si="2"/>
        <v>100</v>
      </c>
    </row>
    <row r="26" spans="1:10" ht="30" x14ac:dyDescent="0.25">
      <c r="A26" s="130" t="s">
        <v>3</v>
      </c>
      <c r="B26" s="29" t="s">
        <v>8</v>
      </c>
      <c r="C26" s="128" t="s">
        <v>174</v>
      </c>
      <c r="D26" s="126">
        <v>1230.0999999999999</v>
      </c>
      <c r="E26" s="125">
        <v>1230.0999999999999</v>
      </c>
      <c r="F26" s="125">
        <f t="shared" si="0"/>
        <v>0</v>
      </c>
      <c r="G26" s="125">
        <v>1230.0999999999999</v>
      </c>
      <c r="H26" s="125">
        <v>1230.0999999999999</v>
      </c>
      <c r="I26" s="125">
        <f t="shared" si="1"/>
        <v>0</v>
      </c>
      <c r="J26" s="125">
        <f t="shared" si="2"/>
        <v>100</v>
      </c>
    </row>
    <row r="27" spans="1:10" ht="30" x14ac:dyDescent="0.25">
      <c r="A27" s="130" t="s">
        <v>3</v>
      </c>
      <c r="B27" s="29" t="s">
        <v>8</v>
      </c>
      <c r="C27" s="128" t="s">
        <v>173</v>
      </c>
      <c r="D27" s="126">
        <v>0</v>
      </c>
      <c r="E27" s="125">
        <v>727.4</v>
      </c>
      <c r="F27" s="125">
        <f t="shared" si="0"/>
        <v>727.4</v>
      </c>
      <c r="G27" s="125">
        <v>727.4</v>
      </c>
      <c r="H27" s="125">
        <v>727.4</v>
      </c>
      <c r="I27" s="125">
        <f t="shared" si="1"/>
        <v>0</v>
      </c>
      <c r="J27" s="125">
        <f t="shared" si="2"/>
        <v>100</v>
      </c>
    </row>
    <row r="28" spans="1:10" ht="31.5" x14ac:dyDescent="0.25">
      <c r="A28" s="130" t="s">
        <v>3</v>
      </c>
      <c r="B28" s="29" t="s">
        <v>8</v>
      </c>
      <c r="C28" s="128" t="s">
        <v>172</v>
      </c>
      <c r="D28" s="126">
        <v>80</v>
      </c>
      <c r="E28" s="125">
        <v>80</v>
      </c>
      <c r="F28" s="125">
        <f t="shared" si="0"/>
        <v>0</v>
      </c>
      <c r="G28" s="125">
        <v>80</v>
      </c>
      <c r="H28" s="125">
        <v>80</v>
      </c>
      <c r="I28" s="125">
        <f t="shared" si="1"/>
        <v>0</v>
      </c>
      <c r="J28" s="125">
        <f t="shared" si="2"/>
        <v>100</v>
      </c>
    </row>
    <row r="29" spans="1:10" ht="47.25" x14ac:dyDescent="0.25">
      <c r="A29" s="130" t="s">
        <v>3</v>
      </c>
      <c r="B29" s="29" t="s">
        <v>8</v>
      </c>
      <c r="C29" s="128" t="s">
        <v>171</v>
      </c>
      <c r="D29" s="126">
        <v>249</v>
      </c>
      <c r="E29" s="125">
        <v>0</v>
      </c>
      <c r="F29" s="125">
        <f t="shared" si="0"/>
        <v>-249</v>
      </c>
      <c r="G29" s="125">
        <v>0</v>
      </c>
      <c r="H29" s="125">
        <v>0</v>
      </c>
      <c r="I29" s="125">
        <f t="shared" si="1"/>
        <v>0</v>
      </c>
      <c r="J29" s="125">
        <v>0</v>
      </c>
    </row>
    <row r="30" spans="1:10" ht="63" x14ac:dyDescent="0.25">
      <c r="A30" s="130" t="s">
        <v>3</v>
      </c>
      <c r="B30" s="29" t="s">
        <v>8</v>
      </c>
      <c r="C30" s="128" t="s">
        <v>170</v>
      </c>
      <c r="D30" s="126">
        <v>4425.6000000000004</v>
      </c>
      <c r="E30" s="125">
        <v>4425.6000000000004</v>
      </c>
      <c r="F30" s="125">
        <f t="shared" si="0"/>
        <v>0</v>
      </c>
      <c r="G30" s="125">
        <v>4425.6000000000004</v>
      </c>
      <c r="H30" s="125">
        <v>4425.6000000000004</v>
      </c>
      <c r="I30" s="125">
        <f t="shared" si="1"/>
        <v>0</v>
      </c>
      <c r="J30" s="125">
        <f t="shared" ref="J30:J49" si="3">H30/G30*100</f>
        <v>100</v>
      </c>
    </row>
    <row r="31" spans="1:10" ht="47.25" x14ac:dyDescent="0.25">
      <c r="A31" s="130" t="s">
        <v>3</v>
      </c>
      <c r="B31" s="29" t="s">
        <v>8</v>
      </c>
      <c r="C31" s="128" t="s">
        <v>169</v>
      </c>
      <c r="D31" s="126">
        <v>0</v>
      </c>
      <c r="E31" s="125">
        <v>644.5</v>
      </c>
      <c r="F31" s="125">
        <f t="shared" si="0"/>
        <v>644.5</v>
      </c>
      <c r="G31" s="125">
        <v>644.5</v>
      </c>
      <c r="H31" s="125">
        <v>644.20000000000005</v>
      </c>
      <c r="I31" s="125">
        <f t="shared" si="1"/>
        <v>0.29999999999995453</v>
      </c>
      <c r="J31" s="125">
        <f t="shared" si="3"/>
        <v>99.953452288595827</v>
      </c>
    </row>
    <row r="32" spans="1:10" ht="30" x14ac:dyDescent="0.25">
      <c r="A32" s="130" t="s">
        <v>3</v>
      </c>
      <c r="B32" s="29" t="s">
        <v>8</v>
      </c>
      <c r="C32" s="128" t="s">
        <v>168</v>
      </c>
      <c r="D32" s="126">
        <v>611.1</v>
      </c>
      <c r="E32" s="125">
        <v>611.1</v>
      </c>
      <c r="F32" s="125">
        <f t="shared" si="0"/>
        <v>0</v>
      </c>
      <c r="G32" s="125">
        <v>611.1</v>
      </c>
      <c r="H32" s="125">
        <v>611.1</v>
      </c>
      <c r="I32" s="125">
        <f t="shared" si="1"/>
        <v>0</v>
      </c>
      <c r="J32" s="125">
        <f t="shared" si="3"/>
        <v>100</v>
      </c>
    </row>
    <row r="33" spans="1:10" ht="45" x14ac:dyDescent="0.25">
      <c r="A33" s="130" t="s">
        <v>167</v>
      </c>
      <c r="B33" s="29" t="s">
        <v>160</v>
      </c>
      <c r="C33" s="128" t="s">
        <v>166</v>
      </c>
      <c r="D33" s="126">
        <v>8853.7999999999993</v>
      </c>
      <c r="E33" s="125">
        <v>9358.6</v>
      </c>
      <c r="F33" s="125">
        <f t="shared" si="0"/>
        <v>504.80000000000109</v>
      </c>
      <c r="G33" s="125">
        <v>9358.6</v>
      </c>
      <c r="H33" s="125">
        <v>9357.9</v>
      </c>
      <c r="I33" s="125">
        <f t="shared" si="1"/>
        <v>0.7000000000007276</v>
      </c>
      <c r="J33" s="125">
        <f t="shared" si="3"/>
        <v>99.992520248755142</v>
      </c>
    </row>
    <row r="34" spans="1:10" ht="47.25" x14ac:dyDescent="0.25">
      <c r="A34" s="130" t="s">
        <v>3</v>
      </c>
      <c r="B34" s="29" t="s">
        <v>160</v>
      </c>
      <c r="C34" s="128" t="s">
        <v>165</v>
      </c>
      <c r="D34" s="126">
        <v>9255.7999999999993</v>
      </c>
      <c r="E34" s="125">
        <v>9498.2999999999993</v>
      </c>
      <c r="F34" s="125">
        <f t="shared" si="0"/>
        <v>242.5</v>
      </c>
      <c r="G34" s="125">
        <v>9498.2999999999993</v>
      </c>
      <c r="H34" s="125">
        <v>9078</v>
      </c>
      <c r="I34" s="125">
        <f t="shared" si="1"/>
        <v>420.29999999999927</v>
      </c>
      <c r="J34" s="125">
        <f t="shared" si="3"/>
        <v>95.574997631155057</v>
      </c>
    </row>
    <row r="35" spans="1:10" ht="126" x14ac:dyDescent="0.25">
      <c r="A35" s="130" t="s">
        <v>3</v>
      </c>
      <c r="B35" s="29" t="s">
        <v>160</v>
      </c>
      <c r="C35" s="128" t="s">
        <v>164</v>
      </c>
      <c r="D35" s="126">
        <v>8485.9</v>
      </c>
      <c r="E35" s="125">
        <v>8348.2999999999993</v>
      </c>
      <c r="F35" s="125">
        <f t="shared" si="0"/>
        <v>-137.60000000000036</v>
      </c>
      <c r="G35" s="125">
        <v>8348.2999999999993</v>
      </c>
      <c r="H35" s="125">
        <v>7285.2</v>
      </c>
      <c r="I35" s="125">
        <f t="shared" si="1"/>
        <v>1063.0999999999995</v>
      </c>
      <c r="J35" s="125">
        <f t="shared" si="3"/>
        <v>87.265670855144165</v>
      </c>
    </row>
    <row r="36" spans="1:10" ht="94.5" x14ac:dyDescent="0.25">
      <c r="A36" s="130" t="s">
        <v>3</v>
      </c>
      <c r="B36" s="29" t="s">
        <v>160</v>
      </c>
      <c r="C36" s="128" t="s">
        <v>163</v>
      </c>
      <c r="D36" s="126">
        <v>60.9</v>
      </c>
      <c r="E36" s="125">
        <v>60.9</v>
      </c>
      <c r="F36" s="125">
        <f t="shared" si="0"/>
        <v>0</v>
      </c>
      <c r="G36" s="125">
        <v>60.9</v>
      </c>
      <c r="H36" s="125">
        <v>45</v>
      </c>
      <c r="I36" s="125">
        <f t="shared" si="1"/>
        <v>15.899999999999999</v>
      </c>
      <c r="J36" s="125">
        <f t="shared" si="3"/>
        <v>73.891625615763544</v>
      </c>
    </row>
    <row r="37" spans="1:10" ht="78.75" x14ac:dyDescent="0.25">
      <c r="A37" s="130" t="s">
        <v>3</v>
      </c>
      <c r="B37" s="29" t="s">
        <v>160</v>
      </c>
      <c r="C37" s="128" t="s">
        <v>162</v>
      </c>
      <c r="D37" s="126">
        <v>13417.9</v>
      </c>
      <c r="E37" s="125">
        <v>12417.9</v>
      </c>
      <c r="F37" s="125">
        <f t="shared" si="0"/>
        <v>-1000</v>
      </c>
      <c r="G37" s="125">
        <v>12417.9</v>
      </c>
      <c r="H37" s="125">
        <v>11507.6</v>
      </c>
      <c r="I37" s="125">
        <f t="shared" si="1"/>
        <v>910.29999999999927</v>
      </c>
      <c r="J37" s="125">
        <f t="shared" si="3"/>
        <v>92.669452967087835</v>
      </c>
    </row>
    <row r="38" spans="1:10" ht="31.5" x14ac:dyDescent="0.25">
      <c r="A38" s="130" t="s">
        <v>3</v>
      </c>
      <c r="B38" s="29" t="s">
        <v>9</v>
      </c>
      <c r="C38" s="128" t="s">
        <v>161</v>
      </c>
      <c r="D38" s="126">
        <v>6143.1</v>
      </c>
      <c r="E38" s="125">
        <v>8009.8</v>
      </c>
      <c r="F38" s="125">
        <f t="shared" si="0"/>
        <v>1866.6999999999998</v>
      </c>
      <c r="G38" s="125">
        <v>8009.8</v>
      </c>
      <c r="H38" s="125">
        <v>8009.8</v>
      </c>
      <c r="I38" s="125">
        <f t="shared" si="1"/>
        <v>0</v>
      </c>
      <c r="J38" s="125">
        <f t="shared" si="3"/>
        <v>100</v>
      </c>
    </row>
    <row r="39" spans="1:10" ht="31.5" x14ac:dyDescent="0.25">
      <c r="A39" s="130" t="s">
        <v>3</v>
      </c>
      <c r="B39" s="29" t="s">
        <v>160</v>
      </c>
      <c r="C39" s="128" t="s">
        <v>159</v>
      </c>
      <c r="D39" s="126">
        <v>8867</v>
      </c>
      <c r="E39" s="125">
        <v>9581.2999999999993</v>
      </c>
      <c r="F39" s="125">
        <f t="shared" si="0"/>
        <v>714.29999999999927</v>
      </c>
      <c r="G39" s="125">
        <v>9581.2999999999993</v>
      </c>
      <c r="H39" s="125">
        <v>9581.2999999999993</v>
      </c>
      <c r="I39" s="125">
        <f t="shared" si="1"/>
        <v>0</v>
      </c>
      <c r="J39" s="125">
        <f t="shared" si="3"/>
        <v>100</v>
      </c>
    </row>
    <row r="40" spans="1:10" ht="63" x14ac:dyDescent="0.25">
      <c r="A40" s="130" t="s">
        <v>3</v>
      </c>
      <c r="B40" s="29" t="s">
        <v>9</v>
      </c>
      <c r="C40" s="128" t="s">
        <v>158</v>
      </c>
      <c r="D40" s="126">
        <v>0</v>
      </c>
      <c r="E40" s="125">
        <v>1025</v>
      </c>
      <c r="F40" s="125">
        <f t="shared" si="0"/>
        <v>1025</v>
      </c>
      <c r="G40" s="125">
        <v>1025</v>
      </c>
      <c r="H40" s="125">
        <v>1190</v>
      </c>
      <c r="I40" s="125">
        <f t="shared" si="1"/>
        <v>-165</v>
      </c>
      <c r="J40" s="125">
        <f t="shared" si="3"/>
        <v>116.09756097560975</v>
      </c>
    </row>
    <row r="41" spans="1:10" ht="31.5" x14ac:dyDescent="0.25">
      <c r="A41" s="130" t="s">
        <v>3</v>
      </c>
      <c r="B41" s="29" t="s">
        <v>8</v>
      </c>
      <c r="C41" s="128" t="s">
        <v>55</v>
      </c>
      <c r="D41" s="126">
        <v>8220</v>
      </c>
      <c r="E41" s="125">
        <v>8777</v>
      </c>
      <c r="F41" s="125">
        <f t="shared" si="0"/>
        <v>557</v>
      </c>
      <c r="G41" s="125">
        <v>8777</v>
      </c>
      <c r="H41" s="125">
        <v>8777</v>
      </c>
      <c r="I41" s="125">
        <f t="shared" si="1"/>
        <v>0</v>
      </c>
      <c r="J41" s="125">
        <f t="shared" si="3"/>
        <v>100</v>
      </c>
    </row>
    <row r="42" spans="1:10" ht="31.5" x14ac:dyDescent="0.25">
      <c r="A42" s="129" t="s">
        <v>6</v>
      </c>
      <c r="B42" s="29" t="s">
        <v>8</v>
      </c>
      <c r="C42" s="128" t="s">
        <v>157</v>
      </c>
      <c r="D42" s="126">
        <v>0</v>
      </c>
      <c r="E42" s="125">
        <v>6402.3</v>
      </c>
      <c r="F42" s="125">
        <f t="shared" si="0"/>
        <v>6402.3</v>
      </c>
      <c r="G42" s="125">
        <v>6402.3</v>
      </c>
      <c r="H42" s="125">
        <v>6402.3</v>
      </c>
      <c r="I42" s="125">
        <f t="shared" si="1"/>
        <v>0</v>
      </c>
      <c r="J42" s="125">
        <f t="shared" si="3"/>
        <v>100</v>
      </c>
    </row>
    <row r="43" spans="1:10" x14ac:dyDescent="0.25">
      <c r="A43" s="127"/>
      <c r="B43" s="107"/>
      <c r="C43" s="171" t="s">
        <v>1</v>
      </c>
      <c r="D43" s="108">
        <f>SUM(D10:D42)</f>
        <v>736771.19999999984</v>
      </c>
      <c r="E43" s="108">
        <f>SUM(E10:E42)</f>
        <v>807068.20000000007</v>
      </c>
      <c r="F43" s="108">
        <f>SUM(F10:F42)</f>
        <v>70297.000000000015</v>
      </c>
      <c r="G43" s="108">
        <f>SUM(G10:G42)</f>
        <v>807068.20000000007</v>
      </c>
      <c r="H43" s="108">
        <f>SUM(H10:H42)</f>
        <v>804343.59999999986</v>
      </c>
      <c r="I43" s="108">
        <f t="shared" si="1"/>
        <v>2724.6000000002095</v>
      </c>
      <c r="J43" s="108">
        <f t="shared" si="3"/>
        <v>99.662407712260233</v>
      </c>
    </row>
    <row r="44" spans="1:10" ht="15.75" customHeight="1" x14ac:dyDescent="0.25">
      <c r="A44" s="191" t="s">
        <v>12</v>
      </c>
      <c r="B44" s="192"/>
      <c r="C44" s="2" t="s">
        <v>5</v>
      </c>
      <c r="D44" s="8">
        <v>500655.7</v>
      </c>
      <c r="E44" s="8">
        <v>558269.4</v>
      </c>
      <c r="F44" s="125">
        <f>E44-D44</f>
        <v>57613.700000000012</v>
      </c>
      <c r="G44" s="8">
        <v>558269.4</v>
      </c>
      <c r="H44" s="8">
        <v>556745.1</v>
      </c>
      <c r="I44" s="125">
        <f t="shared" si="1"/>
        <v>1524.3000000000466</v>
      </c>
      <c r="J44" s="125">
        <f t="shared" si="3"/>
        <v>99.726959779633262</v>
      </c>
    </row>
    <row r="45" spans="1:10" x14ac:dyDescent="0.25">
      <c r="A45" s="193"/>
      <c r="B45" s="194"/>
      <c r="C45" s="2" t="s">
        <v>10</v>
      </c>
      <c r="D45" s="8">
        <v>236115.5</v>
      </c>
      <c r="E45" s="8">
        <v>248798.8</v>
      </c>
      <c r="F45" s="125">
        <f>E45-D45</f>
        <v>12683.299999999988</v>
      </c>
      <c r="G45" s="8">
        <v>248798.8</v>
      </c>
      <c r="H45" s="8">
        <v>247598.5</v>
      </c>
      <c r="I45" s="125">
        <f t="shared" si="1"/>
        <v>1200.2999999999884</v>
      </c>
      <c r="J45" s="125">
        <f t="shared" si="3"/>
        <v>99.517561981810204</v>
      </c>
    </row>
    <row r="46" spans="1:10" x14ac:dyDescent="0.25">
      <c r="A46" s="195"/>
      <c r="B46" s="196"/>
      <c r="C46" s="2"/>
      <c r="D46" s="8"/>
      <c r="E46" s="8"/>
      <c r="F46" s="44"/>
      <c r="G46" s="8"/>
      <c r="H46" s="8"/>
      <c r="I46" s="8"/>
      <c r="J46" s="125"/>
    </row>
    <row r="47" spans="1:10" x14ac:dyDescent="0.25">
      <c r="A47" s="197" t="s">
        <v>13</v>
      </c>
      <c r="B47" s="198"/>
      <c r="C47" s="2" t="s">
        <v>156</v>
      </c>
      <c r="D47" s="8">
        <f>D43-D49</f>
        <v>735545.59999999986</v>
      </c>
      <c r="E47" s="8">
        <f>E43-E48-E49</f>
        <v>799440.3</v>
      </c>
      <c r="F47" s="125">
        <f>E47-D47</f>
        <v>63894.700000000186</v>
      </c>
      <c r="G47" s="8">
        <f>G43-G48-G49</f>
        <v>799440.3</v>
      </c>
      <c r="H47" s="8">
        <f>H43-H48-H49</f>
        <v>796715.69999999984</v>
      </c>
      <c r="I47" s="125">
        <f>G47-H47</f>
        <v>2724.6000000002095</v>
      </c>
      <c r="J47" s="125">
        <f t="shared" si="3"/>
        <v>99.659186558395902</v>
      </c>
    </row>
    <row r="48" spans="1:10" ht="15" customHeight="1" x14ac:dyDescent="0.25">
      <c r="A48" s="193"/>
      <c r="B48" s="194"/>
      <c r="C48" s="2" t="s">
        <v>6</v>
      </c>
      <c r="D48" s="126">
        <v>0</v>
      </c>
      <c r="E48" s="125">
        <v>6402.3</v>
      </c>
      <c r="F48" s="125">
        <f>E48-D48</f>
        <v>6402.3</v>
      </c>
      <c r="G48" s="125">
        <v>6402.3</v>
      </c>
      <c r="H48" s="125">
        <v>6402.3</v>
      </c>
      <c r="I48" s="125">
        <f>G48-H48</f>
        <v>0</v>
      </c>
      <c r="J48" s="125">
        <f t="shared" si="3"/>
        <v>100</v>
      </c>
    </row>
    <row r="49" spans="1:10" x14ac:dyDescent="0.25">
      <c r="A49" s="195"/>
      <c r="B49" s="196"/>
      <c r="C49" s="2" t="s">
        <v>7</v>
      </c>
      <c r="D49" s="8">
        <v>1225.5999999999999</v>
      </c>
      <c r="E49" s="8">
        <v>1225.5999999999999</v>
      </c>
      <c r="F49" s="125">
        <f>E49-D49</f>
        <v>0</v>
      </c>
      <c r="G49" s="8">
        <v>1225.5999999999999</v>
      </c>
      <c r="H49" s="8">
        <v>1225.5999999999999</v>
      </c>
      <c r="I49" s="125">
        <f>G49-H49</f>
        <v>0</v>
      </c>
      <c r="J49" s="125">
        <f t="shared" si="3"/>
        <v>100</v>
      </c>
    </row>
    <row r="50" spans="1:10" ht="15" x14ac:dyDescent="0.25">
      <c r="A50" s="124"/>
      <c r="B50" s="124"/>
    </row>
  </sheetData>
  <mergeCells count="14">
    <mergeCell ref="A44:B46"/>
    <mergeCell ref="A47:B49"/>
    <mergeCell ref="G4:J4"/>
    <mergeCell ref="A7:A8"/>
    <mergeCell ref="B7:B8"/>
    <mergeCell ref="C7:C8"/>
    <mergeCell ref="F7:F8"/>
    <mergeCell ref="G7:G8"/>
    <mergeCell ref="H7:H8"/>
    <mergeCell ref="I7:I8"/>
    <mergeCell ref="J7:J8"/>
    <mergeCell ref="D7:D8"/>
    <mergeCell ref="E7:E8"/>
    <mergeCell ref="A5:J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6" workbookViewId="0">
      <selection activeCell="H16" sqref="H16"/>
    </sheetView>
  </sheetViews>
  <sheetFormatPr defaultColWidth="9.140625" defaultRowHeight="15.75" x14ac:dyDescent="0.25"/>
  <cols>
    <col min="1" max="1" width="13.85546875" style="101" customWidth="1"/>
    <col min="2" max="2" width="14.5703125" style="104" customWidth="1"/>
    <col min="3" max="3" width="49" style="103" customWidth="1"/>
    <col min="4" max="4" width="19.42578125" style="101" customWidth="1"/>
    <col min="5" max="5" width="18.140625" style="102" customWidth="1"/>
    <col min="6" max="6" width="14.28515625" style="101" customWidth="1"/>
    <col min="7" max="7" width="13.7109375" style="101" customWidth="1"/>
    <col min="8" max="8" width="14.42578125" style="101" customWidth="1"/>
    <col min="9" max="9" width="13.140625" style="101" customWidth="1"/>
    <col min="10" max="10" width="14.140625" style="101" customWidth="1"/>
    <col min="11" max="16384" width="9.140625" style="101"/>
  </cols>
  <sheetData>
    <row r="1" spans="1:13" x14ac:dyDescent="0.25">
      <c r="I1"/>
      <c r="J1" s="38" t="s">
        <v>307</v>
      </c>
    </row>
    <row r="2" spans="1:13" x14ac:dyDescent="0.25">
      <c r="I2"/>
      <c r="J2" s="38" t="s">
        <v>53</v>
      </c>
    </row>
    <row r="3" spans="1:13" x14ac:dyDescent="0.25">
      <c r="I3"/>
      <c r="J3" s="38" t="s">
        <v>297</v>
      </c>
    </row>
    <row r="4" spans="1:13" ht="15" x14ac:dyDescent="0.25">
      <c r="B4" s="118"/>
      <c r="C4" s="117"/>
      <c r="G4" s="199"/>
      <c r="H4" s="199"/>
      <c r="I4" s="199"/>
      <c r="J4" s="199"/>
    </row>
    <row r="5" spans="1:13" ht="33.75" customHeight="1" x14ac:dyDescent="0.3">
      <c r="A5" s="303" t="s">
        <v>258</v>
      </c>
      <c r="B5" s="216"/>
      <c r="C5" s="216"/>
      <c r="D5" s="216"/>
      <c r="E5" s="216"/>
      <c r="F5" s="216"/>
      <c r="G5" s="216"/>
      <c r="H5" s="216"/>
      <c r="I5" s="216"/>
      <c r="J5" s="216"/>
      <c r="K5" s="116"/>
      <c r="L5" s="116"/>
      <c r="M5" s="115"/>
    </row>
    <row r="7" spans="1:13" s="113" customFormat="1" ht="107.25" customHeight="1" x14ac:dyDescent="0.25">
      <c r="A7" s="200" t="s">
        <v>2</v>
      </c>
      <c r="B7" s="200" t="s">
        <v>4</v>
      </c>
      <c r="C7" s="203" t="s">
        <v>0</v>
      </c>
      <c r="D7" s="210" t="s">
        <v>153</v>
      </c>
      <c r="E7" s="210" t="s">
        <v>152</v>
      </c>
      <c r="F7" s="205" t="s">
        <v>11</v>
      </c>
      <c r="G7" s="207" t="s">
        <v>49</v>
      </c>
      <c r="H7" s="209" t="s">
        <v>15</v>
      </c>
      <c r="I7" s="205" t="s">
        <v>14</v>
      </c>
      <c r="J7" s="209" t="s">
        <v>16</v>
      </c>
    </row>
    <row r="8" spans="1:13" s="113" customFormat="1" ht="27.75" customHeight="1" x14ac:dyDescent="0.25">
      <c r="A8" s="201"/>
      <c r="B8" s="202"/>
      <c r="C8" s="204"/>
      <c r="D8" s="202"/>
      <c r="E8" s="247"/>
      <c r="F8" s="206"/>
      <c r="G8" s="208"/>
      <c r="H8" s="209"/>
      <c r="I8" s="206"/>
      <c r="J8" s="209"/>
    </row>
    <row r="9" spans="1:13" s="113" customFormat="1" ht="15" x14ac:dyDescent="0.25">
      <c r="A9" s="98">
        <v>1</v>
      </c>
      <c r="B9" s="93">
        <v>2</v>
      </c>
      <c r="C9" s="96">
        <v>3</v>
      </c>
      <c r="D9" s="95" t="s">
        <v>17</v>
      </c>
      <c r="E9" s="95" t="s">
        <v>18</v>
      </c>
      <c r="F9" s="93">
        <v>6</v>
      </c>
      <c r="G9" s="94">
        <v>7</v>
      </c>
      <c r="H9" s="94">
        <v>8</v>
      </c>
      <c r="I9" s="94">
        <v>9</v>
      </c>
      <c r="J9" s="93">
        <v>10</v>
      </c>
    </row>
    <row r="10" spans="1:13" s="113" customFormat="1" ht="37.5" customHeight="1" x14ac:dyDescent="0.25">
      <c r="A10" s="87" t="s">
        <v>142</v>
      </c>
      <c r="B10" s="29" t="s">
        <v>8</v>
      </c>
      <c r="C10" s="114" t="s">
        <v>151</v>
      </c>
      <c r="D10" s="85">
        <v>500</v>
      </c>
      <c r="E10" s="84">
        <v>0</v>
      </c>
      <c r="F10" s="85">
        <f t="shared" ref="F10:F23" si="0">E10-D10</f>
        <v>-500</v>
      </c>
      <c r="G10" s="85">
        <v>0</v>
      </c>
      <c r="H10" s="85">
        <v>0</v>
      </c>
      <c r="I10" s="85">
        <f t="shared" ref="I10:I23" si="1">G10-H10</f>
        <v>0</v>
      </c>
      <c r="J10" s="85">
        <v>0</v>
      </c>
    </row>
    <row r="11" spans="1:13" s="113" customFormat="1" ht="44.25" customHeight="1" x14ac:dyDescent="0.25">
      <c r="A11" s="87" t="s">
        <v>142</v>
      </c>
      <c r="B11" s="29" t="s">
        <v>8</v>
      </c>
      <c r="C11" s="114" t="s">
        <v>150</v>
      </c>
      <c r="D11" s="85">
        <v>6722</v>
      </c>
      <c r="E11" s="84">
        <v>8313.6</v>
      </c>
      <c r="F11" s="85">
        <f t="shared" si="0"/>
        <v>1591.6000000000004</v>
      </c>
      <c r="G11" s="85">
        <v>8313.6</v>
      </c>
      <c r="H11" s="85">
        <v>8313.6</v>
      </c>
      <c r="I11" s="85">
        <f t="shared" si="1"/>
        <v>0</v>
      </c>
      <c r="J11" s="85">
        <f t="shared" ref="J10:J23" si="2">H11/G11*100</f>
        <v>100</v>
      </c>
    </row>
    <row r="12" spans="1:13" s="113" customFormat="1" ht="48.75" customHeight="1" x14ac:dyDescent="0.25">
      <c r="A12" s="87" t="s">
        <v>142</v>
      </c>
      <c r="B12" s="29" t="s">
        <v>8</v>
      </c>
      <c r="C12" s="114" t="s">
        <v>149</v>
      </c>
      <c r="D12" s="85">
        <v>672.5</v>
      </c>
      <c r="E12" s="84">
        <v>766.7</v>
      </c>
      <c r="F12" s="85">
        <f t="shared" si="0"/>
        <v>94.200000000000045</v>
      </c>
      <c r="G12" s="85">
        <v>766.7</v>
      </c>
      <c r="H12" s="85">
        <v>766.7</v>
      </c>
      <c r="I12" s="85">
        <f t="shared" si="1"/>
        <v>0</v>
      </c>
      <c r="J12" s="85">
        <f t="shared" si="2"/>
        <v>100</v>
      </c>
    </row>
    <row r="13" spans="1:13" s="113" customFormat="1" ht="45.75" customHeight="1" x14ac:dyDescent="0.25">
      <c r="A13" s="87" t="s">
        <v>142</v>
      </c>
      <c r="B13" s="29" t="s">
        <v>8</v>
      </c>
      <c r="C13" s="114" t="s">
        <v>148</v>
      </c>
      <c r="D13" s="85">
        <v>13504.7</v>
      </c>
      <c r="E13" s="84">
        <v>15397.1</v>
      </c>
      <c r="F13" s="85">
        <f t="shared" si="0"/>
        <v>1892.3999999999996</v>
      </c>
      <c r="G13" s="85">
        <v>15397.1</v>
      </c>
      <c r="H13" s="85">
        <v>15397.1</v>
      </c>
      <c r="I13" s="85">
        <f t="shared" si="1"/>
        <v>0</v>
      </c>
      <c r="J13" s="85">
        <f t="shared" si="2"/>
        <v>100</v>
      </c>
    </row>
    <row r="14" spans="1:13" s="113" customFormat="1" ht="44.25" customHeight="1" x14ac:dyDescent="0.25">
      <c r="A14" s="87" t="s">
        <v>142</v>
      </c>
      <c r="B14" s="29" t="s">
        <v>8</v>
      </c>
      <c r="C14" s="114" t="s">
        <v>147</v>
      </c>
      <c r="D14" s="85">
        <v>0</v>
      </c>
      <c r="E14" s="84">
        <v>1276.3</v>
      </c>
      <c r="F14" s="85">
        <f t="shared" si="0"/>
        <v>1276.3</v>
      </c>
      <c r="G14" s="85">
        <v>1276.3</v>
      </c>
      <c r="H14" s="85">
        <v>1276.3</v>
      </c>
      <c r="I14" s="85">
        <f t="shared" si="1"/>
        <v>0</v>
      </c>
      <c r="J14" s="85">
        <f t="shared" si="2"/>
        <v>100</v>
      </c>
    </row>
    <row r="15" spans="1:13" s="113" customFormat="1" ht="33" customHeight="1" x14ac:dyDescent="0.25">
      <c r="A15" s="87" t="s">
        <v>142</v>
      </c>
      <c r="B15" s="29" t="s">
        <v>8</v>
      </c>
      <c r="C15" s="114" t="s">
        <v>146</v>
      </c>
      <c r="D15" s="85">
        <v>1203</v>
      </c>
      <c r="E15" s="84">
        <v>0</v>
      </c>
      <c r="F15" s="85">
        <f t="shared" si="0"/>
        <v>-1203</v>
      </c>
      <c r="G15" s="85">
        <v>0</v>
      </c>
      <c r="H15" s="85">
        <v>0</v>
      </c>
      <c r="I15" s="85">
        <f t="shared" si="1"/>
        <v>0</v>
      </c>
      <c r="J15" s="85">
        <v>0</v>
      </c>
    </row>
    <row r="16" spans="1:13" s="113" customFormat="1" ht="45" customHeight="1" x14ac:dyDescent="0.25">
      <c r="A16" s="87" t="s">
        <v>142</v>
      </c>
      <c r="B16" s="29" t="s">
        <v>8</v>
      </c>
      <c r="C16" s="114" t="s">
        <v>145</v>
      </c>
      <c r="D16" s="85">
        <v>0</v>
      </c>
      <c r="E16" s="84">
        <v>850</v>
      </c>
      <c r="F16" s="85">
        <f t="shared" si="0"/>
        <v>850</v>
      </c>
      <c r="G16" s="85">
        <v>850</v>
      </c>
      <c r="H16" s="85">
        <v>850</v>
      </c>
      <c r="I16" s="85">
        <f t="shared" si="1"/>
        <v>0</v>
      </c>
      <c r="J16" s="85">
        <f t="shared" si="2"/>
        <v>100</v>
      </c>
    </row>
    <row r="17" spans="1:11" s="113" customFormat="1" ht="50.25" customHeight="1" x14ac:dyDescent="0.25">
      <c r="A17" s="87" t="s">
        <v>142</v>
      </c>
      <c r="B17" s="29" t="s">
        <v>8</v>
      </c>
      <c r="C17" s="114" t="s">
        <v>144</v>
      </c>
      <c r="D17" s="85">
        <v>0</v>
      </c>
      <c r="E17" s="84">
        <v>7034.3</v>
      </c>
      <c r="F17" s="85">
        <f t="shared" si="0"/>
        <v>7034.3</v>
      </c>
      <c r="G17" s="85">
        <v>7034.3</v>
      </c>
      <c r="H17" s="85">
        <v>7034.3</v>
      </c>
      <c r="I17" s="85">
        <f t="shared" si="1"/>
        <v>0</v>
      </c>
      <c r="J17" s="85">
        <f t="shared" si="2"/>
        <v>100</v>
      </c>
    </row>
    <row r="18" spans="1:11" s="113" customFormat="1" ht="36.75" customHeight="1" x14ac:dyDescent="0.25">
      <c r="A18" s="87" t="s">
        <v>142</v>
      </c>
      <c r="B18" s="29" t="s">
        <v>8</v>
      </c>
      <c r="C18" s="114" t="s">
        <v>55</v>
      </c>
      <c r="D18" s="85">
        <v>10075.299999999999</v>
      </c>
      <c r="E18" s="84">
        <v>10429.5</v>
      </c>
      <c r="F18" s="85">
        <f t="shared" si="0"/>
        <v>354.20000000000073</v>
      </c>
      <c r="G18" s="85">
        <v>10429.5</v>
      </c>
      <c r="H18" s="85">
        <v>10429.5</v>
      </c>
      <c r="I18" s="85">
        <f t="shared" si="1"/>
        <v>0</v>
      </c>
      <c r="J18" s="85">
        <f t="shared" si="2"/>
        <v>100</v>
      </c>
    </row>
    <row r="19" spans="1:11" s="113" customFormat="1" ht="37.5" customHeight="1" x14ac:dyDescent="0.25">
      <c r="A19" s="87" t="s">
        <v>142</v>
      </c>
      <c r="B19" s="15" t="s">
        <v>41</v>
      </c>
      <c r="C19" s="114" t="s">
        <v>143</v>
      </c>
      <c r="D19" s="85">
        <v>471.2</v>
      </c>
      <c r="E19" s="84">
        <v>630.6</v>
      </c>
      <c r="F19" s="85">
        <f t="shared" si="0"/>
        <v>159.40000000000003</v>
      </c>
      <c r="G19" s="85">
        <v>630.6</v>
      </c>
      <c r="H19" s="85">
        <v>630.6</v>
      </c>
      <c r="I19" s="85">
        <f t="shared" si="1"/>
        <v>0</v>
      </c>
      <c r="J19" s="85">
        <f t="shared" si="2"/>
        <v>100</v>
      </c>
    </row>
    <row r="20" spans="1:11" s="113" customFormat="1" ht="68.25" customHeight="1" x14ac:dyDescent="0.25">
      <c r="A20" s="87" t="s">
        <v>142</v>
      </c>
      <c r="B20" s="29" t="s">
        <v>8</v>
      </c>
      <c r="C20" s="114" t="s">
        <v>141</v>
      </c>
      <c r="D20" s="85">
        <v>3440.5</v>
      </c>
      <c r="E20" s="84">
        <v>3093.6</v>
      </c>
      <c r="F20" s="85">
        <f t="shared" si="0"/>
        <v>-346.90000000000009</v>
      </c>
      <c r="G20" s="85">
        <v>3093.6</v>
      </c>
      <c r="H20" s="85">
        <v>3093.6</v>
      </c>
      <c r="I20" s="85">
        <f t="shared" si="1"/>
        <v>0</v>
      </c>
      <c r="J20" s="85">
        <f t="shared" si="2"/>
        <v>100</v>
      </c>
    </row>
    <row r="21" spans="1:11" s="75" customFormat="1" x14ac:dyDescent="0.25">
      <c r="A21" s="112"/>
      <c r="B21" s="112"/>
      <c r="C21" s="111" t="s">
        <v>1</v>
      </c>
      <c r="D21" s="109">
        <f>SUM(D10:D20)</f>
        <v>36589.199999999997</v>
      </c>
      <c r="E21" s="110">
        <f>SUM(E10:E20)</f>
        <v>47791.7</v>
      </c>
      <c r="F21" s="108">
        <f t="shared" si="0"/>
        <v>11202.5</v>
      </c>
      <c r="G21" s="109">
        <f>SUM(G10:G20)</f>
        <v>47791.7</v>
      </c>
      <c r="H21" s="109">
        <f>SUM(H10:H20)</f>
        <v>47791.7</v>
      </c>
      <c r="I21" s="108">
        <f t="shared" si="1"/>
        <v>0</v>
      </c>
      <c r="J21" s="81">
        <f t="shared" si="2"/>
        <v>100</v>
      </c>
    </row>
    <row r="22" spans="1:11" s="75" customFormat="1" x14ac:dyDescent="0.25">
      <c r="A22" s="299" t="s">
        <v>232</v>
      </c>
      <c r="B22" s="300"/>
      <c r="C22" s="2" t="s">
        <v>10</v>
      </c>
      <c r="D22" s="106">
        <f t="shared" ref="D22:H22" si="3">D21-D19</f>
        <v>36118</v>
      </c>
      <c r="E22" s="106">
        <f t="shared" si="3"/>
        <v>47161.1</v>
      </c>
      <c r="F22" s="125">
        <f t="shared" si="0"/>
        <v>11043.099999999999</v>
      </c>
      <c r="G22" s="106">
        <f t="shared" si="3"/>
        <v>47161.1</v>
      </c>
      <c r="H22" s="106">
        <f t="shared" si="3"/>
        <v>47161.1</v>
      </c>
      <c r="I22" s="125">
        <f t="shared" si="1"/>
        <v>0</v>
      </c>
      <c r="J22" s="84">
        <f t="shared" si="2"/>
        <v>100</v>
      </c>
      <c r="K22" s="105"/>
    </row>
    <row r="23" spans="1:11" s="75" customFormat="1" x14ac:dyDescent="0.25">
      <c r="A23" s="301"/>
      <c r="B23" s="302"/>
      <c r="C23" s="6" t="s">
        <v>41</v>
      </c>
      <c r="D23" s="106">
        <f t="shared" ref="D23:H23" si="4">D19</f>
        <v>471.2</v>
      </c>
      <c r="E23" s="106">
        <f t="shared" si="4"/>
        <v>630.6</v>
      </c>
      <c r="F23" s="125">
        <f t="shared" si="0"/>
        <v>159.40000000000003</v>
      </c>
      <c r="G23" s="106">
        <f t="shared" si="4"/>
        <v>630.6</v>
      </c>
      <c r="H23" s="106">
        <f t="shared" si="4"/>
        <v>630.6</v>
      </c>
      <c r="I23" s="125">
        <f t="shared" si="1"/>
        <v>0</v>
      </c>
      <c r="J23" s="84">
        <f t="shared" si="2"/>
        <v>100</v>
      </c>
      <c r="K23" s="105"/>
    </row>
  </sheetData>
  <mergeCells count="13">
    <mergeCell ref="D7:D8"/>
    <mergeCell ref="E7:E8"/>
    <mergeCell ref="A22:B23"/>
    <mergeCell ref="A5:J5"/>
    <mergeCell ref="G4:J4"/>
    <mergeCell ref="A7:A8"/>
    <mergeCell ref="B7:B8"/>
    <mergeCell ref="C7:C8"/>
    <mergeCell ref="F7:F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J2" sqref="J2"/>
    </sheetView>
  </sheetViews>
  <sheetFormatPr defaultRowHeight="15" x14ac:dyDescent="0.25"/>
  <cols>
    <col min="1" max="2" width="14.8554687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6" customWidth="1"/>
    <col min="9" max="9" width="14.5703125" customWidth="1"/>
    <col min="10" max="10" width="14" customWidth="1"/>
  </cols>
  <sheetData>
    <row r="1" spans="1:12" ht="15.75" x14ac:dyDescent="0.25">
      <c r="J1" s="38" t="s">
        <v>308</v>
      </c>
    </row>
    <row r="2" spans="1:12" ht="15.75" x14ac:dyDescent="0.25">
      <c r="J2" s="38" t="s">
        <v>53</v>
      </c>
    </row>
    <row r="3" spans="1:12" ht="15.75" x14ac:dyDescent="0.25">
      <c r="J3" s="38" t="s">
        <v>297</v>
      </c>
    </row>
    <row r="4" spans="1:12" x14ac:dyDescent="0.25">
      <c r="G4" s="215"/>
      <c r="H4" s="215"/>
      <c r="I4" s="215"/>
      <c r="J4" s="216"/>
    </row>
    <row r="5" spans="1:12" ht="41.25" customHeight="1" x14ac:dyDescent="0.3">
      <c r="A5" s="217" t="s">
        <v>259</v>
      </c>
      <c r="B5" s="218"/>
      <c r="C5" s="218"/>
      <c r="D5" s="218"/>
      <c r="E5" s="218"/>
      <c r="F5" s="218"/>
      <c r="G5" s="218"/>
      <c r="H5" s="218"/>
      <c r="I5" s="218"/>
      <c r="J5" s="218"/>
      <c r="K5" s="24"/>
      <c r="L5" s="14"/>
    </row>
    <row r="6" spans="1:12" ht="107.25" customHeight="1" x14ac:dyDescent="0.25">
      <c r="A6" s="200" t="s">
        <v>2</v>
      </c>
      <c r="B6" s="200" t="s">
        <v>4</v>
      </c>
      <c r="C6" s="203" t="s">
        <v>0</v>
      </c>
      <c r="D6" s="219" t="s">
        <v>155</v>
      </c>
      <c r="E6" s="219" t="s">
        <v>154</v>
      </c>
      <c r="F6" s="205" t="s">
        <v>11</v>
      </c>
      <c r="G6" s="207" t="s">
        <v>49</v>
      </c>
      <c r="H6" s="209" t="s">
        <v>15</v>
      </c>
      <c r="I6" s="205" t="s">
        <v>14</v>
      </c>
      <c r="J6" s="209" t="s">
        <v>16</v>
      </c>
      <c r="K6" s="17"/>
      <c r="L6" s="17"/>
    </row>
    <row r="7" spans="1:12" ht="18" customHeight="1" x14ac:dyDescent="0.25">
      <c r="A7" s="201"/>
      <c r="B7" s="202"/>
      <c r="C7" s="204"/>
      <c r="D7" s="202"/>
      <c r="E7" s="202"/>
      <c r="F7" s="206"/>
      <c r="G7" s="208"/>
      <c r="H7" s="209"/>
      <c r="I7" s="206"/>
      <c r="J7" s="209"/>
      <c r="K7" s="17"/>
      <c r="L7" s="17"/>
    </row>
    <row r="8" spans="1:12" ht="18.75" customHeight="1" x14ac:dyDescent="0.25">
      <c r="A8" s="7">
        <v>1</v>
      </c>
      <c r="B8" s="18">
        <v>2</v>
      </c>
      <c r="C8" s="19">
        <v>3</v>
      </c>
      <c r="D8" s="20" t="s">
        <v>17</v>
      </c>
      <c r="E8" s="20" t="s">
        <v>18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7"/>
      <c r="L8" s="17"/>
    </row>
    <row r="9" spans="1:12" ht="39.75" customHeight="1" x14ac:dyDescent="0.25">
      <c r="A9" s="148" t="s">
        <v>46</v>
      </c>
      <c r="B9" s="29" t="s">
        <v>8</v>
      </c>
      <c r="C9" s="1" t="s">
        <v>33</v>
      </c>
      <c r="D9" s="3">
        <v>10</v>
      </c>
      <c r="E9" s="4">
        <v>10</v>
      </c>
      <c r="F9" s="4">
        <f>E9-D9</f>
        <v>0</v>
      </c>
      <c r="G9" s="4">
        <v>20</v>
      </c>
      <c r="H9" s="4">
        <v>18</v>
      </c>
      <c r="I9" s="4">
        <f>G9-H9</f>
        <v>2</v>
      </c>
      <c r="J9" s="4">
        <f>H9/G9*100</f>
        <v>90</v>
      </c>
      <c r="K9" s="17"/>
      <c r="L9" s="17"/>
    </row>
    <row r="10" spans="1:12" ht="114" customHeight="1" x14ac:dyDescent="0.25">
      <c r="A10" s="148" t="s">
        <v>46</v>
      </c>
      <c r="B10" s="29" t="s">
        <v>8</v>
      </c>
      <c r="C10" s="1" t="s">
        <v>34</v>
      </c>
      <c r="D10" s="3">
        <v>10</v>
      </c>
      <c r="E10" s="4">
        <v>10</v>
      </c>
      <c r="F10" s="4">
        <f>E10-D10</f>
        <v>0</v>
      </c>
      <c r="G10" s="4">
        <v>0</v>
      </c>
      <c r="H10" s="4">
        <v>0</v>
      </c>
      <c r="I10" s="4">
        <f>G10-H10</f>
        <v>0</v>
      </c>
      <c r="J10" s="4">
        <v>0</v>
      </c>
      <c r="K10" s="17"/>
      <c r="L10" s="17"/>
    </row>
    <row r="11" spans="1:12" ht="52.5" customHeight="1" x14ac:dyDescent="0.25">
      <c r="A11" s="15" t="s">
        <v>7</v>
      </c>
      <c r="B11" s="29" t="s">
        <v>8</v>
      </c>
      <c r="C11" s="25" t="s">
        <v>35</v>
      </c>
      <c r="D11" s="3">
        <v>35</v>
      </c>
      <c r="E11" s="4">
        <v>35</v>
      </c>
      <c r="F11" s="4">
        <f>E11-D11</f>
        <v>0</v>
      </c>
      <c r="G11" s="4">
        <v>35</v>
      </c>
      <c r="H11" s="4">
        <v>35</v>
      </c>
      <c r="I11" s="4">
        <f>G11-H11</f>
        <v>0</v>
      </c>
      <c r="J11" s="4">
        <f t="shared" ref="J11:J14" si="0">H11/G11*100</f>
        <v>100</v>
      </c>
      <c r="K11" s="17"/>
      <c r="L11" s="17"/>
    </row>
    <row r="12" spans="1:12" ht="15.75" x14ac:dyDescent="0.25">
      <c r="A12" s="21"/>
      <c r="B12" s="21"/>
      <c r="C12" s="21" t="s">
        <v>1</v>
      </c>
      <c r="D12" s="22">
        <f>SUM(D9:D11)</f>
        <v>55</v>
      </c>
      <c r="E12" s="22">
        <f>SUM(E9:E11)</f>
        <v>55</v>
      </c>
      <c r="F12" s="12">
        <f>E12-D12</f>
        <v>0</v>
      </c>
      <c r="G12" s="22">
        <f>SUM(G9:G11)</f>
        <v>55</v>
      </c>
      <c r="H12" s="22">
        <f>SUM(H9:H11)</f>
        <v>53</v>
      </c>
      <c r="I12" s="12">
        <f>G12-H12</f>
        <v>2</v>
      </c>
      <c r="J12" s="13">
        <f t="shared" si="0"/>
        <v>96.36363636363636</v>
      </c>
      <c r="K12" s="17"/>
      <c r="L12" s="17"/>
    </row>
    <row r="13" spans="1:12" x14ac:dyDescent="0.25">
      <c r="A13" s="241" t="s">
        <v>36</v>
      </c>
      <c r="B13" s="286"/>
      <c r="C13" s="27" t="s">
        <v>46</v>
      </c>
      <c r="D13" s="4">
        <f t="shared" ref="D13:I13" si="1">D9+D10</f>
        <v>20</v>
      </c>
      <c r="E13" s="4">
        <f t="shared" si="1"/>
        <v>20</v>
      </c>
      <c r="F13" s="4">
        <f t="shared" si="1"/>
        <v>0</v>
      </c>
      <c r="G13" s="4">
        <f t="shared" si="1"/>
        <v>20</v>
      </c>
      <c r="H13" s="4">
        <f t="shared" si="1"/>
        <v>18</v>
      </c>
      <c r="I13" s="4">
        <f t="shared" si="1"/>
        <v>2</v>
      </c>
      <c r="J13" s="4">
        <f t="shared" si="0"/>
        <v>90</v>
      </c>
    </row>
    <row r="14" spans="1:12" x14ac:dyDescent="0.25">
      <c r="A14" s="9"/>
      <c r="B14" s="9"/>
      <c r="C14" s="2" t="s">
        <v>7</v>
      </c>
      <c r="D14" s="4">
        <f t="shared" ref="D14:I14" si="2">D11</f>
        <v>35</v>
      </c>
      <c r="E14" s="4">
        <f t="shared" si="2"/>
        <v>35</v>
      </c>
      <c r="F14" s="4">
        <f t="shared" si="2"/>
        <v>0</v>
      </c>
      <c r="G14" s="4">
        <f t="shared" si="2"/>
        <v>35</v>
      </c>
      <c r="H14" s="4">
        <f t="shared" si="2"/>
        <v>35</v>
      </c>
      <c r="I14" s="4">
        <f t="shared" si="2"/>
        <v>0</v>
      </c>
      <c r="J14" s="4">
        <f t="shared" si="0"/>
        <v>100</v>
      </c>
    </row>
    <row r="17" spans="7:10" x14ac:dyDescent="0.25">
      <c r="G17" s="31"/>
      <c r="H17" s="31"/>
      <c r="I17" s="31"/>
      <c r="J17" s="30"/>
    </row>
  </sheetData>
  <mergeCells count="13">
    <mergeCell ref="A13:B13"/>
    <mergeCell ref="A6:A7"/>
    <mergeCell ref="B6:B7"/>
    <mergeCell ref="C6:C7"/>
    <mergeCell ref="D6:D7"/>
    <mergeCell ref="G6:G7"/>
    <mergeCell ref="H6:H7"/>
    <mergeCell ref="I6:I7"/>
    <mergeCell ref="J6:J7"/>
    <mergeCell ref="G4:J4"/>
    <mergeCell ref="A5:J5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110" zoomScaleNormal="110" workbookViewId="0">
      <selection activeCell="J2" sqref="J2"/>
    </sheetView>
  </sheetViews>
  <sheetFormatPr defaultRowHeight="15" x14ac:dyDescent="0.25"/>
  <cols>
    <col min="1" max="1" width="16.140625" customWidth="1"/>
    <col min="2" max="2" width="18.4257812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6" customWidth="1"/>
    <col min="9" max="9" width="14.5703125" customWidth="1"/>
    <col min="10" max="10" width="14" customWidth="1"/>
  </cols>
  <sheetData>
    <row r="1" spans="1:12" ht="15.75" x14ac:dyDescent="0.25">
      <c r="J1" s="38" t="s">
        <v>309</v>
      </c>
    </row>
    <row r="2" spans="1:12" ht="15.75" x14ac:dyDescent="0.25">
      <c r="J2" s="38" t="s">
        <v>53</v>
      </c>
    </row>
    <row r="3" spans="1:12" ht="15.75" x14ac:dyDescent="0.25">
      <c r="J3" s="38" t="s">
        <v>297</v>
      </c>
    </row>
    <row r="4" spans="1:12" x14ac:dyDescent="0.25">
      <c r="G4" s="215"/>
      <c r="H4" s="215"/>
      <c r="I4" s="215"/>
      <c r="J4" s="216"/>
    </row>
    <row r="5" spans="1:12" ht="41.25" customHeight="1" x14ac:dyDescent="0.3">
      <c r="A5" s="217" t="s">
        <v>260</v>
      </c>
      <c r="B5" s="218"/>
      <c r="C5" s="218"/>
      <c r="D5" s="218"/>
      <c r="E5" s="218"/>
      <c r="F5" s="218"/>
      <c r="G5" s="218"/>
      <c r="H5" s="218"/>
      <c r="I5" s="218"/>
      <c r="J5" s="218"/>
      <c r="K5" s="24"/>
      <c r="L5" s="14"/>
    </row>
    <row r="6" spans="1:12" ht="107.25" customHeight="1" x14ac:dyDescent="0.25">
      <c r="A6" s="200" t="s">
        <v>2</v>
      </c>
      <c r="B6" s="200" t="s">
        <v>4</v>
      </c>
      <c r="C6" s="203" t="s">
        <v>0</v>
      </c>
      <c r="D6" s="219" t="s">
        <v>267</v>
      </c>
      <c r="E6" s="219" t="s">
        <v>293</v>
      </c>
      <c r="F6" s="205" t="s">
        <v>11</v>
      </c>
      <c r="G6" s="207" t="s">
        <v>49</v>
      </c>
      <c r="H6" s="209" t="s">
        <v>15</v>
      </c>
      <c r="I6" s="205" t="s">
        <v>14</v>
      </c>
      <c r="J6" s="209" t="s">
        <v>16</v>
      </c>
      <c r="K6" s="17"/>
      <c r="L6" s="17"/>
    </row>
    <row r="7" spans="1:12" ht="18" customHeight="1" x14ac:dyDescent="0.25">
      <c r="A7" s="201"/>
      <c r="B7" s="202"/>
      <c r="C7" s="204"/>
      <c r="D7" s="202"/>
      <c r="E7" s="247"/>
      <c r="F7" s="206"/>
      <c r="G7" s="208"/>
      <c r="H7" s="209"/>
      <c r="I7" s="206"/>
      <c r="J7" s="209"/>
      <c r="K7" s="17"/>
      <c r="L7" s="17"/>
    </row>
    <row r="8" spans="1:12" ht="18.75" customHeight="1" x14ac:dyDescent="0.25">
      <c r="A8" s="7">
        <v>1</v>
      </c>
      <c r="B8" s="18">
        <v>2</v>
      </c>
      <c r="C8" s="19">
        <v>3</v>
      </c>
      <c r="D8" s="20" t="s">
        <v>17</v>
      </c>
      <c r="E8" s="20" t="s">
        <v>18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7"/>
      <c r="L8" s="17"/>
    </row>
    <row r="9" spans="1:12" ht="51.75" customHeight="1" x14ac:dyDescent="0.25">
      <c r="A9" s="148" t="s">
        <v>46</v>
      </c>
      <c r="B9" s="29" t="s">
        <v>8</v>
      </c>
      <c r="C9" s="180" t="s">
        <v>269</v>
      </c>
      <c r="D9" s="121" t="s">
        <v>268</v>
      </c>
      <c r="E9" s="41">
        <v>0</v>
      </c>
      <c r="F9" s="40">
        <f>E9-D9</f>
        <v>-25.4</v>
      </c>
      <c r="G9" s="40">
        <v>0</v>
      </c>
      <c r="H9" s="40">
        <v>0</v>
      </c>
      <c r="I9" s="40">
        <f>G9-H9</f>
        <v>0</v>
      </c>
      <c r="J9" s="4">
        <v>0</v>
      </c>
      <c r="K9" s="17"/>
      <c r="L9" s="17"/>
    </row>
    <row r="10" spans="1:12" ht="57" customHeight="1" x14ac:dyDescent="0.25">
      <c r="A10" s="148" t="s">
        <v>46</v>
      </c>
      <c r="B10" s="29" t="s">
        <v>8</v>
      </c>
      <c r="C10" s="180" t="s">
        <v>270</v>
      </c>
      <c r="D10" s="121" t="s">
        <v>294</v>
      </c>
      <c r="E10" s="41">
        <v>0</v>
      </c>
      <c r="F10" s="40">
        <f t="shared" ref="F10:F41" si="0">E10-D10</f>
        <v>-7.8</v>
      </c>
      <c r="G10" s="40">
        <v>0</v>
      </c>
      <c r="H10" s="40">
        <v>0</v>
      </c>
      <c r="I10" s="40">
        <f t="shared" ref="I10:I41" si="1">G10-H10</f>
        <v>0</v>
      </c>
      <c r="J10" s="4">
        <v>0</v>
      </c>
      <c r="K10" s="17"/>
      <c r="L10" s="17"/>
    </row>
    <row r="11" spans="1:12" ht="37.5" customHeight="1" x14ac:dyDescent="0.25">
      <c r="A11" s="148" t="s">
        <v>46</v>
      </c>
      <c r="B11" s="23" t="s">
        <v>8</v>
      </c>
      <c r="C11" s="181" t="s">
        <v>272</v>
      </c>
      <c r="D11" s="3">
        <v>25.5</v>
      </c>
      <c r="E11" s="4">
        <v>0</v>
      </c>
      <c r="F11" s="40">
        <f t="shared" si="0"/>
        <v>-25.5</v>
      </c>
      <c r="G11" s="4">
        <v>0</v>
      </c>
      <c r="H11" s="4">
        <v>0</v>
      </c>
      <c r="I11" s="40">
        <f t="shared" si="1"/>
        <v>0</v>
      </c>
      <c r="J11" s="4">
        <v>0</v>
      </c>
      <c r="K11" s="17"/>
      <c r="L11" s="17"/>
    </row>
    <row r="12" spans="1:12" ht="42.75" customHeight="1" x14ac:dyDescent="0.25">
      <c r="A12" s="148" t="s">
        <v>46</v>
      </c>
      <c r="B12" s="29" t="s">
        <v>8</v>
      </c>
      <c r="C12" s="181" t="s">
        <v>271</v>
      </c>
      <c r="D12" s="3">
        <v>25.5</v>
      </c>
      <c r="E12" s="4">
        <v>0</v>
      </c>
      <c r="F12" s="40">
        <f t="shared" si="0"/>
        <v>-25.5</v>
      </c>
      <c r="G12" s="4">
        <v>0</v>
      </c>
      <c r="H12" s="4">
        <v>0</v>
      </c>
      <c r="I12" s="40">
        <f t="shared" si="1"/>
        <v>0</v>
      </c>
      <c r="J12" s="4">
        <v>0</v>
      </c>
      <c r="K12" s="17"/>
      <c r="L12" s="17"/>
    </row>
    <row r="13" spans="1:12" ht="42.75" customHeight="1" x14ac:dyDescent="0.25">
      <c r="A13" s="148" t="s">
        <v>46</v>
      </c>
      <c r="B13" s="29" t="s">
        <v>8</v>
      </c>
      <c r="C13" s="181" t="s">
        <v>273</v>
      </c>
      <c r="D13" s="3">
        <v>70.5</v>
      </c>
      <c r="E13" s="4">
        <v>159.1</v>
      </c>
      <c r="F13" s="40">
        <f t="shared" si="0"/>
        <v>88.6</v>
      </c>
      <c r="G13" s="4">
        <v>159.1</v>
      </c>
      <c r="H13" s="4">
        <v>159.1</v>
      </c>
      <c r="I13" s="40">
        <f t="shared" si="1"/>
        <v>0</v>
      </c>
      <c r="J13" s="4">
        <f t="shared" ref="J13:J39" si="2">H13/G13*100</f>
        <v>100</v>
      </c>
      <c r="K13" s="17"/>
      <c r="L13" s="17"/>
    </row>
    <row r="14" spans="1:12" ht="42.75" customHeight="1" x14ac:dyDescent="0.25">
      <c r="A14" s="148" t="s">
        <v>46</v>
      </c>
      <c r="B14" s="29" t="s">
        <v>9</v>
      </c>
      <c r="C14" s="181" t="s">
        <v>274</v>
      </c>
      <c r="D14" s="3">
        <v>25.5</v>
      </c>
      <c r="E14" s="4">
        <v>0</v>
      </c>
      <c r="F14" s="40">
        <f t="shared" si="0"/>
        <v>-25.5</v>
      </c>
      <c r="G14" s="4">
        <v>0</v>
      </c>
      <c r="H14" s="4">
        <v>0</v>
      </c>
      <c r="I14" s="40">
        <f t="shared" si="1"/>
        <v>0</v>
      </c>
      <c r="J14" s="4">
        <v>0</v>
      </c>
      <c r="K14" s="17"/>
      <c r="L14" s="17"/>
    </row>
    <row r="15" spans="1:12" ht="37.5" customHeight="1" x14ac:dyDescent="0.25">
      <c r="A15" s="148" t="s">
        <v>46</v>
      </c>
      <c r="B15" s="23" t="s">
        <v>8</v>
      </c>
      <c r="C15" s="182" t="s">
        <v>262</v>
      </c>
      <c r="D15" s="3">
        <v>246.1</v>
      </c>
      <c r="E15" s="4">
        <v>194.3</v>
      </c>
      <c r="F15" s="40">
        <f t="shared" si="0"/>
        <v>-51.799999999999983</v>
      </c>
      <c r="G15" s="4">
        <v>194.3</v>
      </c>
      <c r="H15" s="4">
        <v>194.3</v>
      </c>
      <c r="I15" s="40">
        <f t="shared" si="1"/>
        <v>0</v>
      </c>
      <c r="J15" s="4">
        <f t="shared" si="2"/>
        <v>100</v>
      </c>
      <c r="K15" s="17"/>
      <c r="L15" s="17"/>
    </row>
    <row r="16" spans="1:12" ht="63.75" customHeight="1" x14ac:dyDescent="0.25">
      <c r="A16" s="148" t="s">
        <v>46</v>
      </c>
      <c r="B16" s="23" t="s">
        <v>8</v>
      </c>
      <c r="C16" s="182" t="s">
        <v>261</v>
      </c>
      <c r="D16" s="3">
        <v>4797.3999999999996</v>
      </c>
      <c r="E16" s="4">
        <v>4525.7</v>
      </c>
      <c r="F16" s="40">
        <f t="shared" si="0"/>
        <v>-271.69999999999982</v>
      </c>
      <c r="G16" s="4">
        <v>4525.7</v>
      </c>
      <c r="H16" s="4">
        <v>4522.3999999999996</v>
      </c>
      <c r="I16" s="40">
        <f t="shared" si="1"/>
        <v>3.3000000000001819</v>
      </c>
      <c r="J16" s="4">
        <f t="shared" si="2"/>
        <v>99.927083103166353</v>
      </c>
      <c r="K16" s="17"/>
      <c r="L16" s="17"/>
    </row>
    <row r="17" spans="1:12" ht="30" customHeight="1" x14ac:dyDescent="0.25">
      <c r="A17" s="148" t="s">
        <v>46</v>
      </c>
      <c r="B17" s="29" t="s">
        <v>8</v>
      </c>
      <c r="C17" s="182" t="s">
        <v>275</v>
      </c>
      <c r="D17" s="3">
        <v>5</v>
      </c>
      <c r="E17" s="4">
        <v>0</v>
      </c>
      <c r="F17" s="40">
        <f t="shared" si="0"/>
        <v>-5</v>
      </c>
      <c r="G17" s="4">
        <v>0</v>
      </c>
      <c r="H17" s="4">
        <v>0</v>
      </c>
      <c r="I17" s="40">
        <f t="shared" si="1"/>
        <v>0</v>
      </c>
      <c r="J17" s="4">
        <v>0</v>
      </c>
      <c r="K17" s="17"/>
      <c r="L17" s="17"/>
    </row>
    <row r="18" spans="1:12" ht="45" customHeight="1" x14ac:dyDescent="0.25">
      <c r="A18" s="148" t="s">
        <v>3</v>
      </c>
      <c r="B18" s="29" t="s">
        <v>8</v>
      </c>
      <c r="C18" s="182" t="s">
        <v>276</v>
      </c>
      <c r="D18" s="3">
        <v>45</v>
      </c>
      <c r="E18" s="4">
        <v>0</v>
      </c>
      <c r="F18" s="40">
        <f t="shared" si="0"/>
        <v>-45</v>
      </c>
      <c r="G18" s="4">
        <v>0</v>
      </c>
      <c r="H18" s="4">
        <v>0</v>
      </c>
      <c r="I18" s="40">
        <f t="shared" si="1"/>
        <v>0</v>
      </c>
      <c r="J18" s="4">
        <v>0</v>
      </c>
      <c r="K18" s="17"/>
      <c r="L18" s="17"/>
    </row>
    <row r="19" spans="1:12" ht="48.75" customHeight="1" x14ac:dyDescent="0.25">
      <c r="A19" s="148" t="s">
        <v>3</v>
      </c>
      <c r="B19" s="29" t="s">
        <v>8</v>
      </c>
      <c r="C19" s="182" t="s">
        <v>277</v>
      </c>
      <c r="D19" s="3">
        <v>20</v>
      </c>
      <c r="E19" s="4">
        <v>0</v>
      </c>
      <c r="F19" s="40">
        <f t="shared" si="0"/>
        <v>-20</v>
      </c>
      <c r="G19" s="4">
        <v>0</v>
      </c>
      <c r="H19" s="4">
        <v>0</v>
      </c>
      <c r="I19" s="40">
        <f t="shared" si="1"/>
        <v>0</v>
      </c>
      <c r="J19" s="4">
        <v>0</v>
      </c>
      <c r="K19" s="17"/>
      <c r="L19" s="17"/>
    </row>
    <row r="20" spans="1:12" ht="30" customHeight="1" x14ac:dyDescent="0.25">
      <c r="A20" s="148" t="s">
        <v>3</v>
      </c>
      <c r="B20" s="29" t="s">
        <v>8</v>
      </c>
      <c r="C20" s="182" t="s">
        <v>278</v>
      </c>
      <c r="D20" s="3">
        <v>27</v>
      </c>
      <c r="E20" s="4">
        <v>0</v>
      </c>
      <c r="F20" s="40">
        <f t="shared" si="0"/>
        <v>-27</v>
      </c>
      <c r="G20" s="4">
        <v>0</v>
      </c>
      <c r="H20" s="4">
        <v>0</v>
      </c>
      <c r="I20" s="40">
        <f t="shared" si="1"/>
        <v>0</v>
      </c>
      <c r="J20" s="4">
        <v>0</v>
      </c>
      <c r="K20" s="17"/>
      <c r="L20" s="17"/>
    </row>
    <row r="21" spans="1:12" ht="41.25" customHeight="1" x14ac:dyDescent="0.25">
      <c r="A21" s="148" t="s">
        <v>3</v>
      </c>
      <c r="B21" s="29" t="s">
        <v>8</v>
      </c>
      <c r="C21" s="182" t="s">
        <v>279</v>
      </c>
      <c r="D21" s="3">
        <v>1711.2</v>
      </c>
      <c r="E21" s="4">
        <v>0</v>
      </c>
      <c r="F21" s="40">
        <f t="shared" si="0"/>
        <v>-1711.2</v>
      </c>
      <c r="G21" s="4">
        <v>0</v>
      </c>
      <c r="H21" s="4">
        <v>0</v>
      </c>
      <c r="I21" s="40">
        <f t="shared" si="1"/>
        <v>0</v>
      </c>
      <c r="J21" s="4">
        <v>0</v>
      </c>
      <c r="K21" s="17"/>
      <c r="L21" s="17"/>
    </row>
    <row r="22" spans="1:12" ht="41.25" customHeight="1" x14ac:dyDescent="0.25">
      <c r="A22" s="148" t="s">
        <v>3</v>
      </c>
      <c r="B22" s="29" t="s">
        <v>8</v>
      </c>
      <c r="C22" s="182" t="s">
        <v>280</v>
      </c>
      <c r="D22" s="3">
        <v>18.899999999999999</v>
      </c>
      <c r="E22" s="4">
        <v>0</v>
      </c>
      <c r="F22" s="40">
        <f t="shared" si="0"/>
        <v>-18.899999999999999</v>
      </c>
      <c r="G22" s="4">
        <v>0</v>
      </c>
      <c r="H22" s="4">
        <v>0</v>
      </c>
      <c r="I22" s="40">
        <f t="shared" si="1"/>
        <v>0</v>
      </c>
      <c r="J22" s="4">
        <v>0</v>
      </c>
      <c r="K22" s="17"/>
      <c r="L22" s="17"/>
    </row>
    <row r="23" spans="1:12" ht="41.25" customHeight="1" x14ac:dyDescent="0.25">
      <c r="A23" s="148" t="s">
        <v>3</v>
      </c>
      <c r="B23" s="29" t="s">
        <v>8</v>
      </c>
      <c r="C23" s="182" t="s">
        <v>281</v>
      </c>
      <c r="D23" s="3">
        <v>20.9</v>
      </c>
      <c r="E23" s="4">
        <v>0</v>
      </c>
      <c r="F23" s="40">
        <f t="shared" si="0"/>
        <v>-20.9</v>
      </c>
      <c r="G23" s="4">
        <v>0</v>
      </c>
      <c r="H23" s="4">
        <v>0</v>
      </c>
      <c r="I23" s="40">
        <f t="shared" si="1"/>
        <v>0</v>
      </c>
      <c r="J23" s="4">
        <v>0</v>
      </c>
      <c r="K23" s="17"/>
      <c r="L23" s="17"/>
    </row>
    <row r="24" spans="1:12" ht="41.25" customHeight="1" x14ac:dyDescent="0.25">
      <c r="A24" s="148" t="s">
        <v>3</v>
      </c>
      <c r="B24" s="305" t="s">
        <v>8</v>
      </c>
      <c r="C24" s="307" t="s">
        <v>263</v>
      </c>
      <c r="D24" s="3">
        <v>540</v>
      </c>
      <c r="E24" s="3">
        <v>125.6</v>
      </c>
      <c r="F24" s="40">
        <f t="shared" si="0"/>
        <v>-414.4</v>
      </c>
      <c r="G24" s="4">
        <v>125.6</v>
      </c>
      <c r="H24" s="4">
        <v>120</v>
      </c>
      <c r="I24" s="40">
        <f t="shared" si="1"/>
        <v>5.5999999999999943</v>
      </c>
      <c r="J24" s="4">
        <f t="shared" si="2"/>
        <v>95.541401273885356</v>
      </c>
      <c r="K24" s="17"/>
      <c r="L24" s="17"/>
    </row>
    <row r="25" spans="1:12" ht="52.5" customHeight="1" x14ac:dyDescent="0.25">
      <c r="A25" s="148" t="s">
        <v>46</v>
      </c>
      <c r="B25" s="306"/>
      <c r="C25" s="291"/>
      <c r="D25" s="3">
        <v>0</v>
      </c>
      <c r="E25" s="3">
        <v>90</v>
      </c>
      <c r="F25" s="40">
        <f t="shared" si="0"/>
        <v>90</v>
      </c>
      <c r="G25" s="4">
        <v>90</v>
      </c>
      <c r="H25" s="4">
        <v>90</v>
      </c>
      <c r="I25" s="40">
        <f t="shared" si="1"/>
        <v>0</v>
      </c>
      <c r="J25" s="4">
        <f t="shared" si="2"/>
        <v>100</v>
      </c>
      <c r="K25" s="17"/>
      <c r="L25" s="17"/>
    </row>
    <row r="26" spans="1:12" ht="52.5" customHeight="1" x14ac:dyDescent="0.25">
      <c r="A26" s="148" t="s">
        <v>3</v>
      </c>
      <c r="B26" s="29" t="s">
        <v>8</v>
      </c>
      <c r="C26" s="181" t="s">
        <v>282</v>
      </c>
      <c r="D26" s="3">
        <v>24</v>
      </c>
      <c r="E26" s="4">
        <v>0</v>
      </c>
      <c r="F26" s="40">
        <f t="shared" si="0"/>
        <v>-24</v>
      </c>
      <c r="G26" s="4">
        <v>0</v>
      </c>
      <c r="H26" s="4">
        <v>0</v>
      </c>
      <c r="I26" s="40">
        <f t="shared" si="1"/>
        <v>0</v>
      </c>
      <c r="J26" s="4">
        <v>0</v>
      </c>
      <c r="K26" s="17"/>
      <c r="L26" s="17"/>
    </row>
    <row r="27" spans="1:12" ht="52.5" customHeight="1" x14ac:dyDescent="0.25">
      <c r="A27" s="148" t="s">
        <v>3</v>
      </c>
      <c r="B27" s="29" t="s">
        <v>8</v>
      </c>
      <c r="C27" s="181" t="s">
        <v>283</v>
      </c>
      <c r="D27" s="3">
        <v>57.8</v>
      </c>
      <c r="E27" s="4">
        <v>0</v>
      </c>
      <c r="F27" s="40">
        <f t="shared" si="0"/>
        <v>-57.8</v>
      </c>
      <c r="G27" s="4">
        <v>0</v>
      </c>
      <c r="H27" s="4">
        <v>0</v>
      </c>
      <c r="I27" s="40">
        <f t="shared" si="1"/>
        <v>0</v>
      </c>
      <c r="J27" s="4">
        <v>0</v>
      </c>
      <c r="K27" s="17"/>
      <c r="L27" s="17"/>
    </row>
    <row r="28" spans="1:12" ht="52.5" customHeight="1" x14ac:dyDescent="0.25">
      <c r="A28" s="148" t="s">
        <v>46</v>
      </c>
      <c r="B28" s="29" t="s">
        <v>8</v>
      </c>
      <c r="C28" s="181" t="s">
        <v>280</v>
      </c>
      <c r="D28" s="3">
        <v>87.3</v>
      </c>
      <c r="E28" s="4">
        <v>0</v>
      </c>
      <c r="F28" s="40">
        <f t="shared" si="0"/>
        <v>-87.3</v>
      </c>
      <c r="G28" s="4">
        <v>0</v>
      </c>
      <c r="H28" s="4">
        <v>0</v>
      </c>
      <c r="I28" s="40">
        <f t="shared" si="1"/>
        <v>0</v>
      </c>
      <c r="J28" s="4">
        <v>0</v>
      </c>
      <c r="K28" s="17"/>
      <c r="L28" s="17"/>
    </row>
    <row r="29" spans="1:12" ht="145.5" customHeight="1" x14ac:dyDescent="0.25">
      <c r="A29" s="148" t="s">
        <v>3</v>
      </c>
      <c r="B29" s="29" t="s">
        <v>8</v>
      </c>
      <c r="C29" s="181" t="s">
        <v>284</v>
      </c>
      <c r="D29" s="3">
        <v>750</v>
      </c>
      <c r="E29" s="4">
        <v>0</v>
      </c>
      <c r="F29" s="40">
        <f t="shared" si="0"/>
        <v>-750</v>
      </c>
      <c r="G29" s="4">
        <v>0</v>
      </c>
      <c r="H29" s="4">
        <v>0</v>
      </c>
      <c r="I29" s="40">
        <f t="shared" si="1"/>
        <v>0</v>
      </c>
      <c r="J29" s="4">
        <v>0</v>
      </c>
      <c r="K29" s="17"/>
      <c r="L29" s="17"/>
    </row>
    <row r="30" spans="1:12" ht="139.5" customHeight="1" x14ac:dyDescent="0.25">
      <c r="A30" s="148" t="s">
        <v>3</v>
      </c>
      <c r="B30" s="29" t="s">
        <v>8</v>
      </c>
      <c r="C30" s="181" t="s">
        <v>285</v>
      </c>
      <c r="D30" s="3">
        <v>774.8</v>
      </c>
      <c r="E30" s="4">
        <v>0</v>
      </c>
      <c r="F30" s="40">
        <f t="shared" si="0"/>
        <v>-774.8</v>
      </c>
      <c r="G30" s="4">
        <v>0</v>
      </c>
      <c r="H30" s="4">
        <v>0</v>
      </c>
      <c r="I30" s="40">
        <f t="shared" si="1"/>
        <v>0</v>
      </c>
      <c r="J30" s="4">
        <v>0</v>
      </c>
      <c r="K30" s="17"/>
      <c r="L30" s="17"/>
    </row>
    <row r="31" spans="1:12" ht="75.75" customHeight="1" x14ac:dyDescent="0.25">
      <c r="A31" s="148" t="s">
        <v>3</v>
      </c>
      <c r="B31" s="29" t="s">
        <v>8</v>
      </c>
      <c r="C31" s="181" t="s">
        <v>286</v>
      </c>
      <c r="D31" s="3">
        <v>250</v>
      </c>
      <c r="E31" s="4">
        <v>0</v>
      </c>
      <c r="F31" s="40">
        <f t="shared" si="0"/>
        <v>-250</v>
      </c>
      <c r="G31" s="4">
        <v>0</v>
      </c>
      <c r="H31" s="4">
        <v>0</v>
      </c>
      <c r="I31" s="40">
        <f t="shared" si="1"/>
        <v>0</v>
      </c>
      <c r="J31" s="4">
        <v>0</v>
      </c>
      <c r="K31" s="17"/>
      <c r="L31" s="17"/>
    </row>
    <row r="32" spans="1:12" ht="52.5" customHeight="1" x14ac:dyDescent="0.25">
      <c r="A32" s="148" t="s">
        <v>3</v>
      </c>
      <c r="B32" s="29" t="s">
        <v>8</v>
      </c>
      <c r="C32" s="181" t="s">
        <v>287</v>
      </c>
      <c r="D32" s="3">
        <v>528</v>
      </c>
      <c r="E32" s="4">
        <v>0</v>
      </c>
      <c r="F32" s="40">
        <f t="shared" si="0"/>
        <v>-528</v>
      </c>
      <c r="G32" s="4">
        <v>0</v>
      </c>
      <c r="H32" s="4">
        <v>0</v>
      </c>
      <c r="I32" s="40">
        <f t="shared" si="1"/>
        <v>0</v>
      </c>
      <c r="J32" s="4">
        <v>0</v>
      </c>
      <c r="K32" s="17"/>
      <c r="L32" s="17"/>
    </row>
    <row r="33" spans="1:12" ht="41.25" customHeight="1" x14ac:dyDescent="0.25">
      <c r="A33" s="148" t="s">
        <v>3</v>
      </c>
      <c r="B33" s="29" t="s">
        <v>8</v>
      </c>
      <c r="C33" s="181" t="s">
        <v>264</v>
      </c>
      <c r="D33" s="3">
        <v>180</v>
      </c>
      <c r="E33" s="4">
        <v>97.6</v>
      </c>
      <c r="F33" s="40">
        <f t="shared" si="0"/>
        <v>-82.4</v>
      </c>
      <c r="G33" s="4">
        <v>97.6</v>
      </c>
      <c r="H33" s="4">
        <v>97.6</v>
      </c>
      <c r="I33" s="40">
        <f t="shared" si="1"/>
        <v>0</v>
      </c>
      <c r="J33" s="4">
        <f t="shared" si="2"/>
        <v>100</v>
      </c>
      <c r="K33" s="17"/>
      <c r="L33" s="17"/>
    </row>
    <row r="34" spans="1:12" ht="41.25" customHeight="1" x14ac:dyDescent="0.25">
      <c r="A34" s="148" t="s">
        <v>46</v>
      </c>
      <c r="B34" s="29" t="s">
        <v>8</v>
      </c>
      <c r="C34" s="181" t="s">
        <v>288</v>
      </c>
      <c r="D34" s="3">
        <v>16100</v>
      </c>
      <c r="E34" s="4">
        <v>0</v>
      </c>
      <c r="F34" s="40">
        <f t="shared" si="0"/>
        <v>-16100</v>
      </c>
      <c r="G34" s="4">
        <v>0</v>
      </c>
      <c r="H34" s="4">
        <v>0</v>
      </c>
      <c r="I34" s="40">
        <f t="shared" si="1"/>
        <v>0</v>
      </c>
      <c r="J34" s="4">
        <v>0</v>
      </c>
      <c r="K34" s="17"/>
      <c r="L34" s="17"/>
    </row>
    <row r="35" spans="1:12" ht="41.25" customHeight="1" x14ac:dyDescent="0.25">
      <c r="A35" s="148" t="s">
        <v>46</v>
      </c>
      <c r="B35" s="29" t="s">
        <v>8</v>
      </c>
      <c r="C35" s="181" t="s">
        <v>289</v>
      </c>
      <c r="D35" s="3">
        <v>1454.6</v>
      </c>
      <c r="E35" s="4">
        <v>0</v>
      </c>
      <c r="F35" s="40">
        <f t="shared" si="0"/>
        <v>-1454.6</v>
      </c>
      <c r="G35" s="4">
        <v>0</v>
      </c>
      <c r="H35" s="4">
        <v>0</v>
      </c>
      <c r="I35" s="40">
        <f t="shared" si="1"/>
        <v>0</v>
      </c>
      <c r="J35" s="4">
        <v>0</v>
      </c>
      <c r="K35" s="17"/>
      <c r="L35" s="17"/>
    </row>
    <row r="36" spans="1:12" ht="41.25" customHeight="1" x14ac:dyDescent="0.25">
      <c r="A36" s="148" t="s">
        <v>46</v>
      </c>
      <c r="B36" s="29" t="s">
        <v>8</v>
      </c>
      <c r="C36" s="181" t="s">
        <v>290</v>
      </c>
      <c r="D36" s="3">
        <v>600</v>
      </c>
      <c r="E36" s="4">
        <v>0</v>
      </c>
      <c r="F36" s="40">
        <f t="shared" si="0"/>
        <v>-600</v>
      </c>
      <c r="G36" s="4">
        <v>0</v>
      </c>
      <c r="H36" s="4">
        <v>0</v>
      </c>
      <c r="I36" s="40">
        <f t="shared" si="1"/>
        <v>0</v>
      </c>
      <c r="J36" s="4">
        <v>0</v>
      </c>
      <c r="K36" s="17"/>
      <c r="L36" s="17"/>
    </row>
    <row r="37" spans="1:12" ht="41.25" customHeight="1" x14ac:dyDescent="0.25">
      <c r="A37" s="148" t="s">
        <v>3</v>
      </c>
      <c r="B37" s="29" t="s">
        <v>8</v>
      </c>
      <c r="C37" s="181" t="s">
        <v>291</v>
      </c>
      <c r="D37" s="3">
        <v>36</v>
      </c>
      <c r="E37" s="4">
        <v>0</v>
      </c>
      <c r="F37" s="40">
        <f t="shared" si="0"/>
        <v>-36</v>
      </c>
      <c r="G37" s="4">
        <v>0</v>
      </c>
      <c r="H37" s="4">
        <v>0</v>
      </c>
      <c r="I37" s="40">
        <f t="shared" si="1"/>
        <v>0</v>
      </c>
      <c r="J37" s="4">
        <v>0</v>
      </c>
      <c r="K37" s="17"/>
      <c r="L37" s="17"/>
    </row>
    <row r="38" spans="1:12" ht="52.5" customHeight="1" x14ac:dyDescent="0.25">
      <c r="A38" s="148" t="s">
        <v>3</v>
      </c>
      <c r="B38" s="29" t="s">
        <v>8</v>
      </c>
      <c r="C38" s="181" t="s">
        <v>265</v>
      </c>
      <c r="D38" s="3">
        <v>240</v>
      </c>
      <c r="E38" s="4">
        <v>240</v>
      </c>
      <c r="F38" s="40">
        <f t="shared" si="0"/>
        <v>0</v>
      </c>
      <c r="G38" s="4">
        <v>240</v>
      </c>
      <c r="H38" s="4">
        <v>240</v>
      </c>
      <c r="I38" s="40">
        <f t="shared" si="1"/>
        <v>0</v>
      </c>
      <c r="J38" s="4">
        <f t="shared" si="2"/>
        <v>100</v>
      </c>
      <c r="K38" s="17"/>
      <c r="L38" s="17"/>
    </row>
    <row r="39" spans="1:12" ht="36.75" customHeight="1" x14ac:dyDescent="0.25">
      <c r="A39" s="148" t="s">
        <v>3</v>
      </c>
      <c r="B39" s="29" t="s">
        <v>8</v>
      </c>
      <c r="C39" s="181" t="s">
        <v>266</v>
      </c>
      <c r="D39" s="3">
        <v>549</v>
      </c>
      <c r="E39" s="4">
        <v>529</v>
      </c>
      <c r="F39" s="40">
        <f t="shared" si="0"/>
        <v>-20</v>
      </c>
      <c r="G39" s="4">
        <v>529</v>
      </c>
      <c r="H39" s="4">
        <v>529</v>
      </c>
      <c r="I39" s="40">
        <f t="shared" si="1"/>
        <v>0</v>
      </c>
      <c r="J39" s="4">
        <f t="shared" si="2"/>
        <v>100</v>
      </c>
      <c r="K39" s="17"/>
      <c r="L39" s="17"/>
    </row>
    <row r="40" spans="1:12" ht="18" customHeight="1" x14ac:dyDescent="0.25">
      <c r="A40" s="310" t="s">
        <v>3</v>
      </c>
      <c r="B40" s="29" t="s">
        <v>8</v>
      </c>
      <c r="C40" s="311" t="s">
        <v>292</v>
      </c>
      <c r="D40" s="3">
        <v>122.4</v>
      </c>
      <c r="E40" s="4">
        <v>0</v>
      </c>
      <c r="F40" s="40">
        <f t="shared" si="0"/>
        <v>-122.4</v>
      </c>
      <c r="G40" s="4">
        <v>0</v>
      </c>
      <c r="H40" s="4">
        <v>0</v>
      </c>
      <c r="I40" s="40">
        <f t="shared" si="1"/>
        <v>0</v>
      </c>
      <c r="J40" s="4">
        <v>0</v>
      </c>
      <c r="K40" s="17"/>
      <c r="L40" s="17"/>
    </row>
    <row r="41" spans="1:12" ht="15.75" customHeight="1" x14ac:dyDescent="0.25">
      <c r="A41" s="202"/>
      <c r="B41" s="29" t="s">
        <v>9</v>
      </c>
      <c r="C41" s="298"/>
      <c r="D41" s="3">
        <v>540.1</v>
      </c>
      <c r="E41" s="4">
        <v>0</v>
      </c>
      <c r="F41" s="40">
        <f t="shared" si="0"/>
        <v>-540.1</v>
      </c>
      <c r="G41" s="4">
        <v>0</v>
      </c>
      <c r="H41" s="4">
        <v>0</v>
      </c>
      <c r="I41" s="40">
        <f t="shared" si="1"/>
        <v>0</v>
      </c>
      <c r="J41" s="4">
        <v>0</v>
      </c>
      <c r="K41" s="17"/>
      <c r="L41" s="17"/>
    </row>
    <row r="42" spans="1:12" ht="15.75" x14ac:dyDescent="0.25">
      <c r="A42" s="21"/>
      <c r="B42" s="21"/>
      <c r="C42" s="21" t="s">
        <v>1</v>
      </c>
      <c r="D42" s="22">
        <f>D43+D44</f>
        <v>29905.699999999997</v>
      </c>
      <c r="E42" s="22">
        <f>E43+E44</f>
        <v>5961.3</v>
      </c>
      <c r="F42" s="12">
        <f t="shared" ref="F42:F47" si="3">E42-D42</f>
        <v>-23944.399999999998</v>
      </c>
      <c r="G42" s="22">
        <f>G43+G44</f>
        <v>5961.3</v>
      </c>
      <c r="H42" s="22">
        <f>H43+H44</f>
        <v>5952.4</v>
      </c>
      <c r="I42" s="12">
        <f t="shared" ref="I42:I47" si="4">G42-H42</f>
        <v>8.9000000000005457</v>
      </c>
      <c r="J42" s="4">
        <f>H42/G42*100</f>
        <v>99.850703705567568</v>
      </c>
      <c r="K42" s="17"/>
      <c r="L42" s="17"/>
    </row>
    <row r="43" spans="1:12" ht="15" customHeight="1" x14ac:dyDescent="0.25">
      <c r="A43" s="183" t="s">
        <v>12</v>
      </c>
      <c r="B43" s="184"/>
      <c r="C43" s="2" t="s">
        <v>5</v>
      </c>
      <c r="D43" s="167">
        <f>D14+D41</f>
        <v>565.6</v>
      </c>
      <c r="E43" s="167">
        <f>E14+E41</f>
        <v>0</v>
      </c>
      <c r="F43" s="4">
        <f t="shared" si="3"/>
        <v>-565.6</v>
      </c>
      <c r="G43" s="167">
        <f>G14+G41</f>
        <v>0</v>
      </c>
      <c r="H43" s="167">
        <f>H14+H41</f>
        <v>0</v>
      </c>
      <c r="I43" s="8">
        <f t="shared" si="4"/>
        <v>0</v>
      </c>
      <c r="J43" s="4">
        <v>0</v>
      </c>
      <c r="K43" s="17"/>
      <c r="L43" s="17"/>
    </row>
    <row r="44" spans="1:12" ht="15" customHeight="1" x14ac:dyDescent="0.25">
      <c r="A44" s="185"/>
      <c r="B44" s="186"/>
      <c r="C44" s="2" t="s">
        <v>10</v>
      </c>
      <c r="D44" s="167">
        <f>D9+D10+D11+D12+D13+D15+D16+D17+D18+D19+D20+D21+D22+D23+D24+D25+D26+D27+D28+D29+D30+D31+D32+D33+D34+D35+D36+D37+D38+D39+D40</f>
        <v>29340.1</v>
      </c>
      <c r="E44" s="167">
        <f>E9+E10+E11+E12+E13+E15+E16+E17+E18+E19+E20+E21+E22+E23+E24+E26+E27+E28+E29+E30+E31+E32+E33+E34+E35+E36+E37+E38+E39+E40+E25</f>
        <v>5961.3</v>
      </c>
      <c r="F44" s="4">
        <f t="shared" si="3"/>
        <v>-23378.799999999999</v>
      </c>
      <c r="G44" s="167">
        <f>G9+G10+G11+G12+G13+G15+G16+G17+G18+G19+G20+G21+G22+G23+G24+G25+G26+G27+G28+G29+G30+G31+G32+G33+G34+G35+G36+G37+G38+G39+G40</f>
        <v>5961.3</v>
      </c>
      <c r="H44" s="167">
        <f>H9+H10+H11+H12+H13+H15+H16+H17+H18+H19+H20+H21+H22+H23+H24+H26+H27+H28+H29+H30+H31+H32+H33+H34+H35+H36+H37+H38+H39+H40+H25</f>
        <v>5952.4</v>
      </c>
      <c r="I44" s="8">
        <f t="shared" si="4"/>
        <v>8.9000000000005457</v>
      </c>
      <c r="J44" s="4">
        <f t="shared" ref="J44:J47" si="5">H44/G44*100</f>
        <v>99.850703705567568</v>
      </c>
      <c r="K44" s="17"/>
      <c r="L44" s="17"/>
    </row>
    <row r="45" spans="1:12" ht="15.75" x14ac:dyDescent="0.25">
      <c r="A45" s="312"/>
      <c r="B45" s="313"/>
      <c r="C45" s="21"/>
      <c r="D45" s="187"/>
      <c r="E45" s="187"/>
      <c r="F45" s="4"/>
      <c r="G45" s="187"/>
      <c r="H45" s="187"/>
      <c r="I45" s="8"/>
      <c r="J45" s="4"/>
      <c r="K45" s="17"/>
      <c r="L45" s="17"/>
    </row>
    <row r="46" spans="1:12" ht="15" customHeight="1" x14ac:dyDescent="0.25">
      <c r="A46" s="308" t="s">
        <v>13</v>
      </c>
      <c r="B46" s="309"/>
      <c r="C46" s="2" t="s">
        <v>46</v>
      </c>
      <c r="D46" s="4">
        <f>D9+D10+D11+D12+D13+D14+D15+D16+D17+D25+D28+D34+D35+D36</f>
        <v>23470.6</v>
      </c>
      <c r="E46" s="4">
        <f>E9+E10+E11+E12+E13+E14+E15+E16+E17+E25+E28+E34+E35+E36</f>
        <v>4969.0999999999995</v>
      </c>
      <c r="F46" s="4">
        <f t="shared" si="3"/>
        <v>-18501.5</v>
      </c>
      <c r="G46" s="4">
        <f>G9+G10+G11+G12+G13+G14+G15+G16+G17+G25+G28+G34+G35+G36</f>
        <v>4969.0999999999995</v>
      </c>
      <c r="H46" s="4">
        <f>H9+H10+H11+H12+H13+H14+H15+H16+H17+H25+H28+H34+H35+H36</f>
        <v>4965.7999999999993</v>
      </c>
      <c r="I46" s="8">
        <f t="shared" si="4"/>
        <v>3.3000000000001819</v>
      </c>
      <c r="J46" s="4">
        <f t="shared" si="5"/>
        <v>99.933589583626812</v>
      </c>
    </row>
    <row r="47" spans="1:12" ht="15.75" x14ac:dyDescent="0.25">
      <c r="A47" s="304"/>
      <c r="B47" s="283"/>
      <c r="C47" s="2" t="s">
        <v>3</v>
      </c>
      <c r="D47" s="4">
        <f>D18+D19+D20+D21+D22+D23+D24+D26+D27+D29+D30+D31+D32+D33+D37+D38+D39+D40+D41</f>
        <v>6435.1</v>
      </c>
      <c r="E47" s="4">
        <f>E18+E19+E20+E21+E22+E23+E24+E26+E27+E29+E30+E31+E32+E33+E37+E38+E39+E40+E41</f>
        <v>992.2</v>
      </c>
      <c r="F47" s="4">
        <f t="shared" si="3"/>
        <v>-5442.9000000000005</v>
      </c>
      <c r="G47" s="4">
        <f>G18+G19+G20+G21+G22+G23+G24+G26+G27+G29+G30+G31+G32+G33+G37+G38+G39+G40+G41</f>
        <v>992.2</v>
      </c>
      <c r="H47" s="4">
        <f>H18+H19+H20+H21+H22+H23+H24+H26+H27+H29+H30+H31+H32+H33+H37+H38+H39+H40+H41</f>
        <v>986.6</v>
      </c>
      <c r="I47" s="8">
        <f t="shared" si="4"/>
        <v>5.6000000000000227</v>
      </c>
      <c r="J47" s="4">
        <f t="shared" si="5"/>
        <v>99.435597661761747</v>
      </c>
    </row>
    <row r="50" spans="7:10" x14ac:dyDescent="0.25">
      <c r="G50" s="31"/>
      <c r="H50" s="31"/>
      <c r="I50" s="31"/>
      <c r="J50" s="30"/>
    </row>
  </sheetData>
  <mergeCells count="19">
    <mergeCell ref="A40:A41"/>
    <mergeCell ref="C40:C41"/>
    <mergeCell ref="A45:B45"/>
    <mergeCell ref="A47:B47"/>
    <mergeCell ref="B24:B25"/>
    <mergeCell ref="C24:C25"/>
    <mergeCell ref="J6:J7"/>
    <mergeCell ref="G4:J4"/>
    <mergeCell ref="A5:J5"/>
    <mergeCell ref="A46:B46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J2" sqref="J2"/>
    </sheetView>
  </sheetViews>
  <sheetFormatPr defaultRowHeight="15" x14ac:dyDescent="0.25"/>
  <cols>
    <col min="1" max="1" width="23.140625" customWidth="1"/>
    <col min="2" max="2" width="18.710937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5" customWidth="1"/>
    <col min="9" max="9" width="11.140625" customWidth="1"/>
    <col min="10" max="10" width="19" customWidth="1"/>
  </cols>
  <sheetData>
    <row r="1" spans="1:12" ht="15.75" x14ac:dyDescent="0.25">
      <c r="J1" s="38" t="s">
        <v>299</v>
      </c>
    </row>
    <row r="2" spans="1:12" ht="15.75" x14ac:dyDescent="0.25">
      <c r="J2" s="38" t="s">
        <v>53</v>
      </c>
    </row>
    <row r="3" spans="1:12" ht="15.75" x14ac:dyDescent="0.25">
      <c r="J3" s="38" t="s">
        <v>297</v>
      </c>
    </row>
    <row r="4" spans="1:12" x14ac:dyDescent="0.25">
      <c r="G4" s="215"/>
      <c r="H4" s="215"/>
      <c r="I4" s="215"/>
      <c r="J4" s="216"/>
    </row>
    <row r="5" spans="1:12" ht="27" customHeight="1" x14ac:dyDescent="0.3">
      <c r="A5" s="217" t="s">
        <v>207</v>
      </c>
      <c r="B5" s="218"/>
      <c r="C5" s="218"/>
      <c r="D5" s="218"/>
      <c r="E5" s="218"/>
      <c r="F5" s="218"/>
      <c r="G5" s="218"/>
      <c r="H5" s="218"/>
      <c r="I5" s="218"/>
      <c r="J5" s="218"/>
      <c r="K5" s="14"/>
      <c r="L5" s="14"/>
    </row>
    <row r="6" spans="1:12" ht="94.5" customHeight="1" x14ac:dyDescent="0.25">
      <c r="A6" s="200" t="s">
        <v>2</v>
      </c>
      <c r="B6" s="200" t="s">
        <v>4</v>
      </c>
      <c r="C6" s="203" t="s">
        <v>0</v>
      </c>
      <c r="D6" s="219" t="s">
        <v>206</v>
      </c>
      <c r="E6" s="219" t="s">
        <v>205</v>
      </c>
      <c r="F6" s="205" t="s">
        <v>11</v>
      </c>
      <c r="G6" s="207" t="s">
        <v>49</v>
      </c>
      <c r="H6" s="209" t="s">
        <v>15</v>
      </c>
      <c r="I6" s="205" t="s">
        <v>14</v>
      </c>
      <c r="J6" s="209" t="s">
        <v>16</v>
      </c>
      <c r="K6" s="17"/>
      <c r="L6" s="17"/>
    </row>
    <row r="7" spans="1:12" ht="21.75" customHeight="1" x14ac:dyDescent="0.25">
      <c r="A7" s="201"/>
      <c r="B7" s="202"/>
      <c r="C7" s="204"/>
      <c r="D7" s="202"/>
      <c r="E7" s="202"/>
      <c r="F7" s="206"/>
      <c r="G7" s="208"/>
      <c r="H7" s="209"/>
      <c r="I7" s="206"/>
      <c r="J7" s="209"/>
      <c r="K7" s="17"/>
      <c r="L7" s="17"/>
    </row>
    <row r="8" spans="1:12" ht="18.75" customHeight="1" x14ac:dyDescent="0.25">
      <c r="A8" s="7">
        <v>1</v>
      </c>
      <c r="B8" s="18">
        <v>2</v>
      </c>
      <c r="C8" s="19">
        <v>3</v>
      </c>
      <c r="D8" s="20" t="s">
        <v>17</v>
      </c>
      <c r="E8" s="20" t="s">
        <v>18</v>
      </c>
      <c r="F8" s="18">
        <v>6</v>
      </c>
      <c r="G8" s="18">
        <v>7</v>
      </c>
      <c r="H8" s="18">
        <v>8</v>
      </c>
      <c r="I8" s="18">
        <v>9</v>
      </c>
      <c r="J8" s="15">
        <v>10</v>
      </c>
      <c r="K8" s="17"/>
      <c r="L8" s="17"/>
    </row>
    <row r="9" spans="1:12" ht="25.5" x14ac:dyDescent="0.25">
      <c r="A9" s="133" t="s">
        <v>7</v>
      </c>
      <c r="B9" s="29" t="s">
        <v>8</v>
      </c>
      <c r="C9" s="43" t="s">
        <v>55</v>
      </c>
      <c r="D9" s="44">
        <v>4454.5</v>
      </c>
      <c r="E9" s="44">
        <v>4322.2</v>
      </c>
      <c r="F9" s="8">
        <f>E9-D9</f>
        <v>-132.30000000000018</v>
      </c>
      <c r="G9" s="44">
        <v>4322.2</v>
      </c>
      <c r="H9" s="44">
        <v>4322.2</v>
      </c>
      <c r="I9" s="8">
        <f t="shared" ref="I9:I24" si="0">G9-H9</f>
        <v>0</v>
      </c>
      <c r="J9" s="8">
        <f t="shared" ref="J9:J24" si="1">H9/G9*100</f>
        <v>100</v>
      </c>
      <c r="K9" s="17"/>
      <c r="L9" s="17"/>
    </row>
    <row r="10" spans="1:12" ht="39.75" customHeight="1" x14ac:dyDescent="0.25">
      <c r="A10" s="133" t="s">
        <v>7</v>
      </c>
      <c r="B10" s="29" t="s">
        <v>8</v>
      </c>
      <c r="C10" s="43" t="s">
        <v>204</v>
      </c>
      <c r="D10" s="44">
        <v>7931.4</v>
      </c>
      <c r="E10" s="44">
        <v>7931.3</v>
      </c>
      <c r="F10" s="8">
        <f>E10-D10</f>
        <v>-9.9999999999454303E-2</v>
      </c>
      <c r="G10" s="44">
        <v>7931.3</v>
      </c>
      <c r="H10" s="44">
        <v>7931.3</v>
      </c>
      <c r="I10" s="8">
        <f t="shared" si="0"/>
        <v>0</v>
      </c>
      <c r="J10" s="8">
        <f t="shared" si="1"/>
        <v>100</v>
      </c>
      <c r="K10" s="17"/>
      <c r="L10" s="17"/>
    </row>
    <row r="11" spans="1:12" ht="57.75" customHeight="1" x14ac:dyDescent="0.25">
      <c r="A11" s="133" t="s">
        <v>7</v>
      </c>
      <c r="B11" s="29" t="s">
        <v>8</v>
      </c>
      <c r="C11" s="43" t="s">
        <v>203</v>
      </c>
      <c r="D11" s="44">
        <v>0</v>
      </c>
      <c r="E11" s="44">
        <v>51.3</v>
      </c>
      <c r="F11" s="8"/>
      <c r="G11" s="44">
        <v>51.3</v>
      </c>
      <c r="H11" s="44">
        <v>51.3</v>
      </c>
      <c r="I11" s="8">
        <f t="shared" si="0"/>
        <v>0</v>
      </c>
      <c r="J11" s="8">
        <f t="shared" si="1"/>
        <v>100</v>
      </c>
      <c r="K11" s="17"/>
      <c r="L11" s="17"/>
    </row>
    <row r="12" spans="1:12" ht="36" customHeight="1" x14ac:dyDescent="0.25">
      <c r="A12" s="133" t="s">
        <v>7</v>
      </c>
      <c r="B12" s="29" t="s">
        <v>8</v>
      </c>
      <c r="C12" s="43" t="s">
        <v>202</v>
      </c>
      <c r="D12" s="44">
        <v>330</v>
      </c>
      <c r="E12" s="44">
        <v>330</v>
      </c>
      <c r="F12" s="8">
        <f t="shared" ref="F12:F24" si="2">E12-D12</f>
        <v>0</v>
      </c>
      <c r="G12" s="44">
        <v>330</v>
      </c>
      <c r="H12" s="44">
        <v>330</v>
      </c>
      <c r="I12" s="8">
        <f t="shared" si="0"/>
        <v>0</v>
      </c>
      <c r="J12" s="8">
        <f t="shared" si="1"/>
        <v>100</v>
      </c>
      <c r="K12" s="17"/>
      <c r="L12" s="17"/>
    </row>
    <row r="13" spans="1:12" ht="38.25" x14ac:dyDescent="0.25">
      <c r="A13" s="133" t="s">
        <v>7</v>
      </c>
      <c r="B13" s="29" t="s">
        <v>8</v>
      </c>
      <c r="C13" s="43" t="s">
        <v>201</v>
      </c>
      <c r="D13" s="44">
        <v>50</v>
      </c>
      <c r="E13" s="44">
        <v>50</v>
      </c>
      <c r="F13" s="8">
        <f t="shared" si="2"/>
        <v>0</v>
      </c>
      <c r="G13" s="44">
        <v>50</v>
      </c>
      <c r="H13" s="44">
        <v>50</v>
      </c>
      <c r="I13" s="8">
        <f t="shared" si="0"/>
        <v>0</v>
      </c>
      <c r="J13" s="8">
        <f t="shared" si="1"/>
        <v>100</v>
      </c>
      <c r="K13" s="17"/>
      <c r="L13" s="17"/>
    </row>
    <row r="14" spans="1:12" ht="25.5" x14ac:dyDescent="0.25">
      <c r="A14" s="133" t="s">
        <v>7</v>
      </c>
      <c r="B14" s="29" t="s">
        <v>8</v>
      </c>
      <c r="C14" s="43" t="s">
        <v>200</v>
      </c>
      <c r="D14" s="44">
        <v>150</v>
      </c>
      <c r="E14" s="44">
        <v>150</v>
      </c>
      <c r="F14" s="8">
        <f t="shared" si="2"/>
        <v>0</v>
      </c>
      <c r="G14" s="44">
        <v>150</v>
      </c>
      <c r="H14" s="44">
        <v>150</v>
      </c>
      <c r="I14" s="8">
        <f t="shared" si="0"/>
        <v>0</v>
      </c>
      <c r="J14" s="8">
        <f t="shared" si="1"/>
        <v>100</v>
      </c>
      <c r="K14" s="17"/>
      <c r="L14" s="17"/>
    </row>
    <row r="15" spans="1:12" ht="48" customHeight="1" x14ac:dyDescent="0.25">
      <c r="A15" s="133" t="s">
        <v>7</v>
      </c>
      <c r="B15" s="29" t="s">
        <v>8</v>
      </c>
      <c r="C15" s="43" t="s">
        <v>199</v>
      </c>
      <c r="D15" s="44">
        <v>50</v>
      </c>
      <c r="E15" s="44">
        <v>50</v>
      </c>
      <c r="F15" s="8">
        <f t="shared" si="2"/>
        <v>0</v>
      </c>
      <c r="G15" s="44">
        <v>50</v>
      </c>
      <c r="H15" s="44">
        <v>50</v>
      </c>
      <c r="I15" s="8">
        <f t="shared" si="0"/>
        <v>0</v>
      </c>
      <c r="J15" s="8">
        <f t="shared" si="1"/>
        <v>100</v>
      </c>
      <c r="K15" s="17"/>
      <c r="L15" s="17"/>
    </row>
    <row r="16" spans="1:12" ht="32.25" customHeight="1" x14ac:dyDescent="0.25">
      <c r="A16" s="133" t="s">
        <v>7</v>
      </c>
      <c r="B16" s="29" t="s">
        <v>8</v>
      </c>
      <c r="C16" s="43" t="s">
        <v>198</v>
      </c>
      <c r="D16" s="44">
        <v>80</v>
      </c>
      <c r="E16" s="44">
        <v>80</v>
      </c>
      <c r="F16" s="8">
        <f t="shared" si="2"/>
        <v>0</v>
      </c>
      <c r="G16" s="44">
        <v>80</v>
      </c>
      <c r="H16" s="44">
        <v>80</v>
      </c>
      <c r="I16" s="8">
        <f t="shared" si="0"/>
        <v>0</v>
      </c>
      <c r="J16" s="8">
        <f t="shared" si="1"/>
        <v>100</v>
      </c>
      <c r="K16" s="17"/>
      <c r="L16" s="17"/>
    </row>
    <row r="17" spans="1:12" ht="25.5" x14ac:dyDescent="0.25">
      <c r="A17" s="133" t="s">
        <v>7</v>
      </c>
      <c r="B17" s="29" t="s">
        <v>8</v>
      </c>
      <c r="C17" s="43" t="s">
        <v>197</v>
      </c>
      <c r="D17" s="44">
        <v>400</v>
      </c>
      <c r="E17" s="44">
        <v>400</v>
      </c>
      <c r="F17" s="8">
        <f t="shared" si="2"/>
        <v>0</v>
      </c>
      <c r="G17" s="44">
        <v>400</v>
      </c>
      <c r="H17" s="44">
        <v>400</v>
      </c>
      <c r="I17" s="8">
        <f t="shared" si="0"/>
        <v>0</v>
      </c>
      <c r="J17" s="8">
        <f t="shared" si="1"/>
        <v>100</v>
      </c>
      <c r="K17" s="17"/>
      <c r="L17" s="17"/>
    </row>
    <row r="18" spans="1:12" ht="51" x14ac:dyDescent="0.25">
      <c r="A18" s="133" t="s">
        <v>7</v>
      </c>
      <c r="B18" s="29" t="s">
        <v>69</v>
      </c>
      <c r="C18" s="43" t="s">
        <v>196</v>
      </c>
      <c r="D18" s="44">
        <v>0</v>
      </c>
      <c r="E18" s="44">
        <v>36.5</v>
      </c>
      <c r="F18" s="8">
        <f t="shared" si="2"/>
        <v>36.5</v>
      </c>
      <c r="G18" s="44">
        <v>36.5</v>
      </c>
      <c r="H18" s="44">
        <v>36.5</v>
      </c>
      <c r="I18" s="8">
        <f t="shared" si="0"/>
        <v>0</v>
      </c>
      <c r="J18" s="8">
        <f t="shared" si="1"/>
        <v>100</v>
      </c>
      <c r="K18" s="17"/>
      <c r="L18" s="17"/>
    </row>
    <row r="19" spans="1:12" ht="51" x14ac:dyDescent="0.25">
      <c r="A19" s="132" t="s">
        <v>7</v>
      </c>
      <c r="B19" s="29" t="s">
        <v>9</v>
      </c>
      <c r="C19" s="43" t="s">
        <v>195</v>
      </c>
      <c r="D19" s="44">
        <v>0</v>
      </c>
      <c r="E19" s="44">
        <v>1517.5</v>
      </c>
      <c r="F19" s="8">
        <f t="shared" si="2"/>
        <v>1517.5</v>
      </c>
      <c r="G19" s="44">
        <v>1517.5</v>
      </c>
      <c r="H19" s="44">
        <v>1516.5</v>
      </c>
      <c r="I19" s="8">
        <f t="shared" si="0"/>
        <v>1</v>
      </c>
      <c r="J19" s="8">
        <f t="shared" si="1"/>
        <v>99.934102141680398</v>
      </c>
      <c r="K19" s="17"/>
      <c r="L19" s="17"/>
    </row>
    <row r="20" spans="1:12" ht="25.5" x14ac:dyDescent="0.25">
      <c r="A20" s="29"/>
      <c r="B20" s="29" t="s">
        <v>194</v>
      </c>
      <c r="C20" s="43" t="s">
        <v>193</v>
      </c>
      <c r="D20" s="44">
        <v>0</v>
      </c>
      <c r="E20" s="44">
        <v>16.899999999999999</v>
      </c>
      <c r="F20" s="8">
        <f t="shared" si="2"/>
        <v>16.899999999999999</v>
      </c>
      <c r="G20" s="44">
        <v>16.899999999999999</v>
      </c>
      <c r="H20" s="44">
        <v>16.899999999999999</v>
      </c>
      <c r="I20" s="8">
        <f t="shared" si="0"/>
        <v>0</v>
      </c>
      <c r="J20" s="8">
        <f t="shared" si="1"/>
        <v>100</v>
      </c>
      <c r="K20" s="17"/>
      <c r="L20" s="17"/>
    </row>
    <row r="21" spans="1:12" ht="15.75" x14ac:dyDescent="0.25">
      <c r="A21" s="213"/>
      <c r="B21" s="214"/>
      <c r="C21" s="165" t="s">
        <v>1</v>
      </c>
      <c r="D21" s="60">
        <f>SUM(D9:D20)</f>
        <v>13445.9</v>
      </c>
      <c r="E21" s="60">
        <f>SUM(E9:E20)</f>
        <v>14935.699999999999</v>
      </c>
      <c r="F21" s="12">
        <f t="shared" si="2"/>
        <v>1489.7999999999993</v>
      </c>
      <c r="G21" s="60">
        <f>SUM(G9:G20)</f>
        <v>14935.699999999999</v>
      </c>
      <c r="H21" s="60">
        <f>SUM(H9:H20)</f>
        <v>14934.699999999999</v>
      </c>
      <c r="I21" s="12">
        <f t="shared" si="0"/>
        <v>1</v>
      </c>
      <c r="J21" s="12">
        <f t="shared" si="1"/>
        <v>99.993304632524755</v>
      </c>
      <c r="K21" s="17"/>
      <c r="L21" s="17"/>
    </row>
    <row r="22" spans="1:12" ht="15.75" customHeight="1" x14ac:dyDescent="0.25">
      <c r="A22" s="191" t="s">
        <v>192</v>
      </c>
      <c r="B22" s="192"/>
      <c r="C22" s="166" t="s">
        <v>66</v>
      </c>
      <c r="D22" s="8">
        <f>D11</f>
        <v>0</v>
      </c>
      <c r="E22" s="44">
        <f>E20+E18</f>
        <v>53.4</v>
      </c>
      <c r="F22" s="44">
        <f t="shared" si="2"/>
        <v>53.4</v>
      </c>
      <c r="G22" s="44">
        <f>G20+G18</f>
        <v>53.4</v>
      </c>
      <c r="H22" s="44">
        <f>H20+H18</f>
        <v>53.4</v>
      </c>
      <c r="I22" s="8">
        <f t="shared" si="0"/>
        <v>0</v>
      </c>
      <c r="J22" s="8">
        <f t="shared" si="1"/>
        <v>100</v>
      </c>
    </row>
    <row r="23" spans="1:12" ht="15.75" x14ac:dyDescent="0.25">
      <c r="A23" s="193"/>
      <c r="B23" s="194"/>
      <c r="C23" s="132" t="s">
        <v>5</v>
      </c>
      <c r="D23" s="8">
        <v>0</v>
      </c>
      <c r="E23" s="44">
        <v>1517.5</v>
      </c>
      <c r="F23" s="44">
        <f t="shared" si="2"/>
        <v>1517.5</v>
      </c>
      <c r="G23" s="44">
        <v>1517.5</v>
      </c>
      <c r="H23" s="44">
        <f>H19</f>
        <v>1516.5</v>
      </c>
      <c r="I23" s="8">
        <f t="shared" si="0"/>
        <v>1</v>
      </c>
      <c r="J23" s="8">
        <f t="shared" si="1"/>
        <v>99.934102141680398</v>
      </c>
    </row>
    <row r="24" spans="1:12" ht="15.75" x14ac:dyDescent="0.25">
      <c r="A24" s="195"/>
      <c r="B24" s="196"/>
      <c r="C24" s="132" t="s">
        <v>10</v>
      </c>
      <c r="D24" s="8">
        <f>D21-D22-D23</f>
        <v>13445.9</v>
      </c>
      <c r="E24" s="8">
        <f>E21-E22-E23</f>
        <v>13364.8</v>
      </c>
      <c r="F24" s="44">
        <f t="shared" si="2"/>
        <v>-81.100000000000364</v>
      </c>
      <c r="G24" s="8">
        <f>G21-G22-G23</f>
        <v>13364.8</v>
      </c>
      <c r="H24" s="8">
        <f>H21-H22-H23</f>
        <v>13364.8</v>
      </c>
      <c r="I24" s="8">
        <f t="shared" si="0"/>
        <v>0</v>
      </c>
      <c r="J24" s="8">
        <f t="shared" si="1"/>
        <v>100</v>
      </c>
    </row>
  </sheetData>
  <mergeCells count="14">
    <mergeCell ref="A21:B21"/>
    <mergeCell ref="A22:B24"/>
    <mergeCell ref="J6:J7"/>
    <mergeCell ref="G4:J4"/>
    <mergeCell ref="A5:J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J2" sqref="J2"/>
    </sheetView>
  </sheetViews>
  <sheetFormatPr defaultRowHeight="15.75" x14ac:dyDescent="0.25"/>
  <cols>
    <col min="1" max="1" width="13" style="135" customWidth="1"/>
    <col min="2" max="2" width="12.7109375" style="135" customWidth="1"/>
    <col min="3" max="3" width="61.42578125" style="134" customWidth="1"/>
    <col min="4" max="4" width="20.140625" style="134" customWidth="1"/>
    <col min="5" max="5" width="19.28515625" style="134" customWidth="1"/>
    <col min="6" max="6" width="21.5703125" style="134" customWidth="1"/>
    <col min="7" max="7" width="18.28515625" style="134" customWidth="1"/>
    <col min="8" max="8" width="18" style="134" customWidth="1"/>
    <col min="9" max="9" width="19.5703125" style="134" customWidth="1"/>
    <col min="10" max="10" width="15.85546875" style="134" customWidth="1"/>
    <col min="11" max="260" width="9.140625" style="134"/>
    <col min="261" max="261" width="10.85546875" style="134" customWidth="1"/>
    <col min="262" max="262" width="9.85546875" style="134" bestFit="1" customWidth="1"/>
    <col min="263" max="263" width="58.140625" style="134" customWidth="1"/>
    <col min="264" max="264" width="18" style="134" customWidth="1"/>
    <col min="265" max="265" width="19.5703125" style="134" customWidth="1"/>
    <col min="266" max="266" width="13.7109375" style="134" customWidth="1"/>
    <col min="267" max="516" width="9.140625" style="134"/>
    <col min="517" max="517" width="10.85546875" style="134" customWidth="1"/>
    <col min="518" max="518" width="9.85546875" style="134" bestFit="1" customWidth="1"/>
    <col min="519" max="519" width="58.140625" style="134" customWidth="1"/>
    <col min="520" max="520" width="18" style="134" customWidth="1"/>
    <col min="521" max="521" width="19.5703125" style="134" customWidth="1"/>
    <col min="522" max="522" width="13.7109375" style="134" customWidth="1"/>
    <col min="523" max="772" width="9.140625" style="134"/>
    <col min="773" max="773" width="10.85546875" style="134" customWidth="1"/>
    <col min="774" max="774" width="9.85546875" style="134" bestFit="1" customWidth="1"/>
    <col min="775" max="775" width="58.140625" style="134" customWidth="1"/>
    <col min="776" max="776" width="18" style="134" customWidth="1"/>
    <col min="777" max="777" width="19.5703125" style="134" customWidth="1"/>
    <col min="778" max="778" width="13.7109375" style="134" customWidth="1"/>
    <col min="779" max="1028" width="9.140625" style="134"/>
    <col min="1029" max="1029" width="10.85546875" style="134" customWidth="1"/>
    <col min="1030" max="1030" width="9.85546875" style="134" bestFit="1" customWidth="1"/>
    <col min="1031" max="1031" width="58.140625" style="134" customWidth="1"/>
    <col min="1032" max="1032" width="18" style="134" customWidth="1"/>
    <col min="1033" max="1033" width="19.5703125" style="134" customWidth="1"/>
    <col min="1034" max="1034" width="13.7109375" style="134" customWidth="1"/>
    <col min="1035" max="1284" width="9.140625" style="134"/>
    <col min="1285" max="1285" width="10.85546875" style="134" customWidth="1"/>
    <col min="1286" max="1286" width="9.85546875" style="134" bestFit="1" customWidth="1"/>
    <col min="1287" max="1287" width="58.140625" style="134" customWidth="1"/>
    <col min="1288" max="1288" width="18" style="134" customWidth="1"/>
    <col min="1289" max="1289" width="19.5703125" style="134" customWidth="1"/>
    <col min="1290" max="1290" width="13.7109375" style="134" customWidth="1"/>
    <col min="1291" max="1540" width="9.140625" style="134"/>
    <col min="1541" max="1541" width="10.85546875" style="134" customWidth="1"/>
    <col min="1542" max="1542" width="9.85546875" style="134" bestFit="1" customWidth="1"/>
    <col min="1543" max="1543" width="58.140625" style="134" customWidth="1"/>
    <col min="1544" max="1544" width="18" style="134" customWidth="1"/>
    <col min="1545" max="1545" width="19.5703125" style="134" customWidth="1"/>
    <col min="1546" max="1546" width="13.7109375" style="134" customWidth="1"/>
    <col min="1547" max="1796" width="9.140625" style="134"/>
    <col min="1797" max="1797" width="10.85546875" style="134" customWidth="1"/>
    <col min="1798" max="1798" width="9.85546875" style="134" bestFit="1" customWidth="1"/>
    <col min="1799" max="1799" width="58.140625" style="134" customWidth="1"/>
    <col min="1800" max="1800" width="18" style="134" customWidth="1"/>
    <col min="1801" max="1801" width="19.5703125" style="134" customWidth="1"/>
    <col min="1802" max="1802" width="13.7109375" style="134" customWidth="1"/>
    <col min="1803" max="2052" width="9.140625" style="134"/>
    <col min="2053" max="2053" width="10.85546875" style="134" customWidth="1"/>
    <col min="2054" max="2054" width="9.85546875" style="134" bestFit="1" customWidth="1"/>
    <col min="2055" max="2055" width="58.140625" style="134" customWidth="1"/>
    <col min="2056" max="2056" width="18" style="134" customWidth="1"/>
    <col min="2057" max="2057" width="19.5703125" style="134" customWidth="1"/>
    <col min="2058" max="2058" width="13.7109375" style="134" customWidth="1"/>
    <col min="2059" max="2308" width="9.140625" style="134"/>
    <col min="2309" max="2309" width="10.85546875" style="134" customWidth="1"/>
    <col min="2310" max="2310" width="9.85546875" style="134" bestFit="1" customWidth="1"/>
    <col min="2311" max="2311" width="58.140625" style="134" customWidth="1"/>
    <col min="2312" max="2312" width="18" style="134" customWidth="1"/>
    <col min="2313" max="2313" width="19.5703125" style="134" customWidth="1"/>
    <col min="2314" max="2314" width="13.7109375" style="134" customWidth="1"/>
    <col min="2315" max="2564" width="9.140625" style="134"/>
    <col min="2565" max="2565" width="10.85546875" style="134" customWidth="1"/>
    <col min="2566" max="2566" width="9.85546875" style="134" bestFit="1" customWidth="1"/>
    <col min="2567" max="2567" width="58.140625" style="134" customWidth="1"/>
    <col min="2568" max="2568" width="18" style="134" customWidth="1"/>
    <col min="2569" max="2569" width="19.5703125" style="134" customWidth="1"/>
    <col min="2570" max="2570" width="13.7109375" style="134" customWidth="1"/>
    <col min="2571" max="2820" width="9.140625" style="134"/>
    <col min="2821" max="2821" width="10.85546875" style="134" customWidth="1"/>
    <col min="2822" max="2822" width="9.85546875" style="134" bestFit="1" customWidth="1"/>
    <col min="2823" max="2823" width="58.140625" style="134" customWidth="1"/>
    <col min="2824" max="2824" width="18" style="134" customWidth="1"/>
    <col min="2825" max="2825" width="19.5703125" style="134" customWidth="1"/>
    <col min="2826" max="2826" width="13.7109375" style="134" customWidth="1"/>
    <col min="2827" max="3076" width="9.140625" style="134"/>
    <col min="3077" max="3077" width="10.85546875" style="134" customWidth="1"/>
    <col min="3078" max="3078" width="9.85546875" style="134" bestFit="1" customWidth="1"/>
    <col min="3079" max="3079" width="58.140625" style="134" customWidth="1"/>
    <col min="3080" max="3080" width="18" style="134" customWidth="1"/>
    <col min="3081" max="3081" width="19.5703125" style="134" customWidth="1"/>
    <col min="3082" max="3082" width="13.7109375" style="134" customWidth="1"/>
    <col min="3083" max="3332" width="9.140625" style="134"/>
    <col min="3333" max="3333" width="10.85546875" style="134" customWidth="1"/>
    <col min="3334" max="3334" width="9.85546875" style="134" bestFit="1" customWidth="1"/>
    <col min="3335" max="3335" width="58.140625" style="134" customWidth="1"/>
    <col min="3336" max="3336" width="18" style="134" customWidth="1"/>
    <col min="3337" max="3337" width="19.5703125" style="134" customWidth="1"/>
    <col min="3338" max="3338" width="13.7109375" style="134" customWidth="1"/>
    <col min="3339" max="3588" width="9.140625" style="134"/>
    <col min="3589" max="3589" width="10.85546875" style="134" customWidth="1"/>
    <col min="3590" max="3590" width="9.85546875" style="134" bestFit="1" customWidth="1"/>
    <col min="3591" max="3591" width="58.140625" style="134" customWidth="1"/>
    <col min="3592" max="3592" width="18" style="134" customWidth="1"/>
    <col min="3593" max="3593" width="19.5703125" style="134" customWidth="1"/>
    <col min="3594" max="3594" width="13.7109375" style="134" customWidth="1"/>
    <col min="3595" max="3844" width="9.140625" style="134"/>
    <col min="3845" max="3845" width="10.85546875" style="134" customWidth="1"/>
    <col min="3846" max="3846" width="9.85546875" style="134" bestFit="1" customWidth="1"/>
    <col min="3847" max="3847" width="58.140625" style="134" customWidth="1"/>
    <col min="3848" max="3848" width="18" style="134" customWidth="1"/>
    <col min="3849" max="3849" width="19.5703125" style="134" customWidth="1"/>
    <col min="3850" max="3850" width="13.7109375" style="134" customWidth="1"/>
    <col min="3851" max="4100" width="9.140625" style="134"/>
    <col min="4101" max="4101" width="10.85546875" style="134" customWidth="1"/>
    <col min="4102" max="4102" width="9.85546875" style="134" bestFit="1" customWidth="1"/>
    <col min="4103" max="4103" width="58.140625" style="134" customWidth="1"/>
    <col min="4104" max="4104" width="18" style="134" customWidth="1"/>
    <col min="4105" max="4105" width="19.5703125" style="134" customWidth="1"/>
    <col min="4106" max="4106" width="13.7109375" style="134" customWidth="1"/>
    <col min="4107" max="4356" width="9.140625" style="134"/>
    <col min="4357" max="4357" width="10.85546875" style="134" customWidth="1"/>
    <col min="4358" max="4358" width="9.85546875" style="134" bestFit="1" customWidth="1"/>
    <col min="4359" max="4359" width="58.140625" style="134" customWidth="1"/>
    <col min="4360" max="4360" width="18" style="134" customWidth="1"/>
    <col min="4361" max="4361" width="19.5703125" style="134" customWidth="1"/>
    <col min="4362" max="4362" width="13.7109375" style="134" customWidth="1"/>
    <col min="4363" max="4612" width="9.140625" style="134"/>
    <col min="4613" max="4613" width="10.85546875" style="134" customWidth="1"/>
    <col min="4614" max="4614" width="9.85546875" style="134" bestFit="1" customWidth="1"/>
    <col min="4615" max="4615" width="58.140625" style="134" customWidth="1"/>
    <col min="4616" max="4616" width="18" style="134" customWidth="1"/>
    <col min="4617" max="4617" width="19.5703125" style="134" customWidth="1"/>
    <col min="4618" max="4618" width="13.7109375" style="134" customWidth="1"/>
    <col min="4619" max="4868" width="9.140625" style="134"/>
    <col min="4869" max="4869" width="10.85546875" style="134" customWidth="1"/>
    <col min="4870" max="4870" width="9.85546875" style="134" bestFit="1" customWidth="1"/>
    <col min="4871" max="4871" width="58.140625" style="134" customWidth="1"/>
    <col min="4872" max="4872" width="18" style="134" customWidth="1"/>
    <col min="4873" max="4873" width="19.5703125" style="134" customWidth="1"/>
    <col min="4874" max="4874" width="13.7109375" style="134" customWidth="1"/>
    <col min="4875" max="5124" width="9.140625" style="134"/>
    <col min="5125" max="5125" width="10.85546875" style="134" customWidth="1"/>
    <col min="5126" max="5126" width="9.85546875" style="134" bestFit="1" customWidth="1"/>
    <col min="5127" max="5127" width="58.140625" style="134" customWidth="1"/>
    <col min="5128" max="5128" width="18" style="134" customWidth="1"/>
    <col min="5129" max="5129" width="19.5703125" style="134" customWidth="1"/>
    <col min="5130" max="5130" width="13.7109375" style="134" customWidth="1"/>
    <col min="5131" max="5380" width="9.140625" style="134"/>
    <col min="5381" max="5381" width="10.85546875" style="134" customWidth="1"/>
    <col min="5382" max="5382" width="9.85546875" style="134" bestFit="1" customWidth="1"/>
    <col min="5383" max="5383" width="58.140625" style="134" customWidth="1"/>
    <col min="5384" max="5384" width="18" style="134" customWidth="1"/>
    <col min="5385" max="5385" width="19.5703125" style="134" customWidth="1"/>
    <col min="5386" max="5386" width="13.7109375" style="134" customWidth="1"/>
    <col min="5387" max="5636" width="9.140625" style="134"/>
    <col min="5637" max="5637" width="10.85546875" style="134" customWidth="1"/>
    <col min="5638" max="5638" width="9.85546875" style="134" bestFit="1" customWidth="1"/>
    <col min="5639" max="5639" width="58.140625" style="134" customWidth="1"/>
    <col min="5640" max="5640" width="18" style="134" customWidth="1"/>
    <col min="5641" max="5641" width="19.5703125" style="134" customWidth="1"/>
    <col min="5642" max="5642" width="13.7109375" style="134" customWidth="1"/>
    <col min="5643" max="5892" width="9.140625" style="134"/>
    <col min="5893" max="5893" width="10.85546875" style="134" customWidth="1"/>
    <col min="5894" max="5894" width="9.85546875" style="134" bestFit="1" customWidth="1"/>
    <col min="5895" max="5895" width="58.140625" style="134" customWidth="1"/>
    <col min="5896" max="5896" width="18" style="134" customWidth="1"/>
    <col min="5897" max="5897" width="19.5703125" style="134" customWidth="1"/>
    <col min="5898" max="5898" width="13.7109375" style="134" customWidth="1"/>
    <col min="5899" max="6148" width="9.140625" style="134"/>
    <col min="6149" max="6149" width="10.85546875" style="134" customWidth="1"/>
    <col min="6150" max="6150" width="9.85546875" style="134" bestFit="1" customWidth="1"/>
    <col min="6151" max="6151" width="58.140625" style="134" customWidth="1"/>
    <col min="6152" max="6152" width="18" style="134" customWidth="1"/>
    <col min="6153" max="6153" width="19.5703125" style="134" customWidth="1"/>
    <col min="6154" max="6154" width="13.7109375" style="134" customWidth="1"/>
    <col min="6155" max="6404" width="9.140625" style="134"/>
    <col min="6405" max="6405" width="10.85546875" style="134" customWidth="1"/>
    <col min="6406" max="6406" width="9.85546875" style="134" bestFit="1" customWidth="1"/>
    <col min="6407" max="6407" width="58.140625" style="134" customWidth="1"/>
    <col min="6408" max="6408" width="18" style="134" customWidth="1"/>
    <col min="6409" max="6409" width="19.5703125" style="134" customWidth="1"/>
    <col min="6410" max="6410" width="13.7109375" style="134" customWidth="1"/>
    <col min="6411" max="6660" width="9.140625" style="134"/>
    <col min="6661" max="6661" width="10.85546875" style="134" customWidth="1"/>
    <col min="6662" max="6662" width="9.85546875" style="134" bestFit="1" customWidth="1"/>
    <col min="6663" max="6663" width="58.140625" style="134" customWidth="1"/>
    <col min="6664" max="6664" width="18" style="134" customWidth="1"/>
    <col min="6665" max="6665" width="19.5703125" style="134" customWidth="1"/>
    <col min="6666" max="6666" width="13.7109375" style="134" customWidth="1"/>
    <col min="6667" max="6916" width="9.140625" style="134"/>
    <col min="6917" max="6917" width="10.85546875" style="134" customWidth="1"/>
    <col min="6918" max="6918" width="9.85546875" style="134" bestFit="1" customWidth="1"/>
    <col min="6919" max="6919" width="58.140625" style="134" customWidth="1"/>
    <col min="6920" max="6920" width="18" style="134" customWidth="1"/>
    <col min="6921" max="6921" width="19.5703125" style="134" customWidth="1"/>
    <col min="6922" max="6922" width="13.7109375" style="134" customWidth="1"/>
    <col min="6923" max="7172" width="9.140625" style="134"/>
    <col min="7173" max="7173" width="10.85546875" style="134" customWidth="1"/>
    <col min="7174" max="7174" width="9.85546875" style="134" bestFit="1" customWidth="1"/>
    <col min="7175" max="7175" width="58.140625" style="134" customWidth="1"/>
    <col min="7176" max="7176" width="18" style="134" customWidth="1"/>
    <col min="7177" max="7177" width="19.5703125" style="134" customWidth="1"/>
    <col min="7178" max="7178" width="13.7109375" style="134" customWidth="1"/>
    <col min="7179" max="7428" width="9.140625" style="134"/>
    <col min="7429" max="7429" width="10.85546875" style="134" customWidth="1"/>
    <col min="7430" max="7430" width="9.85546875" style="134" bestFit="1" customWidth="1"/>
    <col min="7431" max="7431" width="58.140625" style="134" customWidth="1"/>
    <col min="7432" max="7432" width="18" style="134" customWidth="1"/>
    <col min="7433" max="7433" width="19.5703125" style="134" customWidth="1"/>
    <col min="7434" max="7434" width="13.7109375" style="134" customWidth="1"/>
    <col min="7435" max="7684" width="9.140625" style="134"/>
    <col min="7685" max="7685" width="10.85546875" style="134" customWidth="1"/>
    <col min="7686" max="7686" width="9.85546875" style="134" bestFit="1" customWidth="1"/>
    <col min="7687" max="7687" width="58.140625" style="134" customWidth="1"/>
    <col min="7688" max="7688" width="18" style="134" customWidth="1"/>
    <col min="7689" max="7689" width="19.5703125" style="134" customWidth="1"/>
    <col min="7690" max="7690" width="13.7109375" style="134" customWidth="1"/>
    <col min="7691" max="7940" width="9.140625" style="134"/>
    <col min="7941" max="7941" width="10.85546875" style="134" customWidth="1"/>
    <col min="7942" max="7942" width="9.85546875" style="134" bestFit="1" customWidth="1"/>
    <col min="7943" max="7943" width="58.140625" style="134" customWidth="1"/>
    <col min="7944" max="7944" width="18" style="134" customWidth="1"/>
    <col min="7945" max="7945" width="19.5703125" style="134" customWidth="1"/>
    <col min="7946" max="7946" width="13.7109375" style="134" customWidth="1"/>
    <col min="7947" max="8196" width="9.140625" style="134"/>
    <col min="8197" max="8197" width="10.85546875" style="134" customWidth="1"/>
    <col min="8198" max="8198" width="9.85546875" style="134" bestFit="1" customWidth="1"/>
    <col min="8199" max="8199" width="58.140625" style="134" customWidth="1"/>
    <col min="8200" max="8200" width="18" style="134" customWidth="1"/>
    <col min="8201" max="8201" width="19.5703125" style="134" customWidth="1"/>
    <col min="8202" max="8202" width="13.7109375" style="134" customWidth="1"/>
    <col min="8203" max="8452" width="9.140625" style="134"/>
    <col min="8453" max="8453" width="10.85546875" style="134" customWidth="1"/>
    <col min="8454" max="8454" width="9.85546875" style="134" bestFit="1" customWidth="1"/>
    <col min="8455" max="8455" width="58.140625" style="134" customWidth="1"/>
    <col min="8456" max="8456" width="18" style="134" customWidth="1"/>
    <col min="8457" max="8457" width="19.5703125" style="134" customWidth="1"/>
    <col min="8458" max="8458" width="13.7109375" style="134" customWidth="1"/>
    <col min="8459" max="8708" width="9.140625" style="134"/>
    <col min="8709" max="8709" width="10.85546875" style="134" customWidth="1"/>
    <col min="8710" max="8710" width="9.85546875" style="134" bestFit="1" customWidth="1"/>
    <col min="8711" max="8711" width="58.140625" style="134" customWidth="1"/>
    <col min="8712" max="8712" width="18" style="134" customWidth="1"/>
    <col min="8713" max="8713" width="19.5703125" style="134" customWidth="1"/>
    <col min="8714" max="8714" width="13.7109375" style="134" customWidth="1"/>
    <col min="8715" max="8964" width="9.140625" style="134"/>
    <col min="8965" max="8965" width="10.85546875" style="134" customWidth="1"/>
    <col min="8966" max="8966" width="9.85546875" style="134" bestFit="1" customWidth="1"/>
    <col min="8967" max="8967" width="58.140625" style="134" customWidth="1"/>
    <col min="8968" max="8968" width="18" style="134" customWidth="1"/>
    <col min="8969" max="8969" width="19.5703125" style="134" customWidth="1"/>
    <col min="8970" max="8970" width="13.7109375" style="134" customWidth="1"/>
    <col min="8971" max="9220" width="9.140625" style="134"/>
    <col min="9221" max="9221" width="10.85546875" style="134" customWidth="1"/>
    <col min="9222" max="9222" width="9.85546875" style="134" bestFit="1" customWidth="1"/>
    <col min="9223" max="9223" width="58.140625" style="134" customWidth="1"/>
    <col min="9224" max="9224" width="18" style="134" customWidth="1"/>
    <col min="9225" max="9225" width="19.5703125" style="134" customWidth="1"/>
    <col min="9226" max="9226" width="13.7109375" style="134" customWidth="1"/>
    <col min="9227" max="9476" width="9.140625" style="134"/>
    <col min="9477" max="9477" width="10.85546875" style="134" customWidth="1"/>
    <col min="9478" max="9478" width="9.85546875" style="134" bestFit="1" customWidth="1"/>
    <col min="9479" max="9479" width="58.140625" style="134" customWidth="1"/>
    <col min="9480" max="9480" width="18" style="134" customWidth="1"/>
    <col min="9481" max="9481" width="19.5703125" style="134" customWidth="1"/>
    <col min="9482" max="9482" width="13.7109375" style="134" customWidth="1"/>
    <col min="9483" max="9732" width="9.140625" style="134"/>
    <col min="9733" max="9733" width="10.85546875" style="134" customWidth="1"/>
    <col min="9734" max="9734" width="9.85546875" style="134" bestFit="1" customWidth="1"/>
    <col min="9735" max="9735" width="58.140625" style="134" customWidth="1"/>
    <col min="9736" max="9736" width="18" style="134" customWidth="1"/>
    <col min="9737" max="9737" width="19.5703125" style="134" customWidth="1"/>
    <col min="9738" max="9738" width="13.7109375" style="134" customWidth="1"/>
    <col min="9739" max="9988" width="9.140625" style="134"/>
    <col min="9989" max="9989" width="10.85546875" style="134" customWidth="1"/>
    <col min="9990" max="9990" width="9.85546875" style="134" bestFit="1" customWidth="1"/>
    <col min="9991" max="9991" width="58.140625" style="134" customWidth="1"/>
    <col min="9992" max="9992" width="18" style="134" customWidth="1"/>
    <col min="9993" max="9993" width="19.5703125" style="134" customWidth="1"/>
    <col min="9994" max="9994" width="13.7109375" style="134" customWidth="1"/>
    <col min="9995" max="10244" width="9.140625" style="134"/>
    <col min="10245" max="10245" width="10.85546875" style="134" customWidth="1"/>
    <col min="10246" max="10246" width="9.85546875" style="134" bestFit="1" customWidth="1"/>
    <col min="10247" max="10247" width="58.140625" style="134" customWidth="1"/>
    <col min="10248" max="10248" width="18" style="134" customWidth="1"/>
    <col min="10249" max="10249" width="19.5703125" style="134" customWidth="1"/>
    <col min="10250" max="10250" width="13.7109375" style="134" customWidth="1"/>
    <col min="10251" max="10500" width="9.140625" style="134"/>
    <col min="10501" max="10501" width="10.85546875" style="134" customWidth="1"/>
    <col min="10502" max="10502" width="9.85546875" style="134" bestFit="1" customWidth="1"/>
    <col min="10503" max="10503" width="58.140625" style="134" customWidth="1"/>
    <col min="10504" max="10504" width="18" style="134" customWidth="1"/>
    <col min="10505" max="10505" width="19.5703125" style="134" customWidth="1"/>
    <col min="10506" max="10506" width="13.7109375" style="134" customWidth="1"/>
    <col min="10507" max="10756" width="9.140625" style="134"/>
    <col min="10757" max="10757" width="10.85546875" style="134" customWidth="1"/>
    <col min="10758" max="10758" width="9.85546875" style="134" bestFit="1" customWidth="1"/>
    <col min="10759" max="10759" width="58.140625" style="134" customWidth="1"/>
    <col min="10760" max="10760" width="18" style="134" customWidth="1"/>
    <col min="10761" max="10761" width="19.5703125" style="134" customWidth="1"/>
    <col min="10762" max="10762" width="13.7109375" style="134" customWidth="1"/>
    <col min="10763" max="11012" width="9.140625" style="134"/>
    <col min="11013" max="11013" width="10.85546875" style="134" customWidth="1"/>
    <col min="11014" max="11014" width="9.85546875" style="134" bestFit="1" customWidth="1"/>
    <col min="11015" max="11015" width="58.140625" style="134" customWidth="1"/>
    <col min="11016" max="11016" width="18" style="134" customWidth="1"/>
    <col min="11017" max="11017" width="19.5703125" style="134" customWidth="1"/>
    <col min="11018" max="11018" width="13.7109375" style="134" customWidth="1"/>
    <col min="11019" max="11268" width="9.140625" style="134"/>
    <col min="11269" max="11269" width="10.85546875" style="134" customWidth="1"/>
    <col min="11270" max="11270" width="9.85546875" style="134" bestFit="1" customWidth="1"/>
    <col min="11271" max="11271" width="58.140625" style="134" customWidth="1"/>
    <col min="11272" max="11272" width="18" style="134" customWidth="1"/>
    <col min="11273" max="11273" width="19.5703125" style="134" customWidth="1"/>
    <col min="11274" max="11274" width="13.7109375" style="134" customWidth="1"/>
    <col min="11275" max="11524" width="9.140625" style="134"/>
    <col min="11525" max="11525" width="10.85546875" style="134" customWidth="1"/>
    <col min="11526" max="11526" width="9.85546875" style="134" bestFit="1" customWidth="1"/>
    <col min="11527" max="11527" width="58.140625" style="134" customWidth="1"/>
    <col min="11528" max="11528" width="18" style="134" customWidth="1"/>
    <col min="11529" max="11529" width="19.5703125" style="134" customWidth="1"/>
    <col min="11530" max="11530" width="13.7109375" style="134" customWidth="1"/>
    <col min="11531" max="11780" width="9.140625" style="134"/>
    <col min="11781" max="11781" width="10.85546875" style="134" customWidth="1"/>
    <col min="11782" max="11782" width="9.85546875" style="134" bestFit="1" customWidth="1"/>
    <col min="11783" max="11783" width="58.140625" style="134" customWidth="1"/>
    <col min="11784" max="11784" width="18" style="134" customWidth="1"/>
    <col min="11785" max="11785" width="19.5703125" style="134" customWidth="1"/>
    <col min="11786" max="11786" width="13.7109375" style="134" customWidth="1"/>
    <col min="11787" max="12036" width="9.140625" style="134"/>
    <col min="12037" max="12037" width="10.85546875" style="134" customWidth="1"/>
    <col min="12038" max="12038" width="9.85546875" style="134" bestFit="1" customWidth="1"/>
    <col min="12039" max="12039" width="58.140625" style="134" customWidth="1"/>
    <col min="12040" max="12040" width="18" style="134" customWidth="1"/>
    <col min="12041" max="12041" width="19.5703125" style="134" customWidth="1"/>
    <col min="12042" max="12042" width="13.7109375" style="134" customWidth="1"/>
    <col min="12043" max="12292" width="9.140625" style="134"/>
    <col min="12293" max="12293" width="10.85546875" style="134" customWidth="1"/>
    <col min="12294" max="12294" width="9.85546875" style="134" bestFit="1" customWidth="1"/>
    <col min="12295" max="12295" width="58.140625" style="134" customWidth="1"/>
    <col min="12296" max="12296" width="18" style="134" customWidth="1"/>
    <col min="12297" max="12297" width="19.5703125" style="134" customWidth="1"/>
    <col min="12298" max="12298" width="13.7109375" style="134" customWidth="1"/>
    <col min="12299" max="12548" width="9.140625" style="134"/>
    <col min="12549" max="12549" width="10.85546875" style="134" customWidth="1"/>
    <col min="12550" max="12550" width="9.85546875" style="134" bestFit="1" customWidth="1"/>
    <col min="12551" max="12551" width="58.140625" style="134" customWidth="1"/>
    <col min="12552" max="12552" width="18" style="134" customWidth="1"/>
    <col min="12553" max="12553" width="19.5703125" style="134" customWidth="1"/>
    <col min="12554" max="12554" width="13.7109375" style="134" customWidth="1"/>
    <col min="12555" max="12804" width="9.140625" style="134"/>
    <col min="12805" max="12805" width="10.85546875" style="134" customWidth="1"/>
    <col min="12806" max="12806" width="9.85546875" style="134" bestFit="1" customWidth="1"/>
    <col min="12807" max="12807" width="58.140625" style="134" customWidth="1"/>
    <col min="12808" max="12808" width="18" style="134" customWidth="1"/>
    <col min="12809" max="12809" width="19.5703125" style="134" customWidth="1"/>
    <col min="12810" max="12810" width="13.7109375" style="134" customWidth="1"/>
    <col min="12811" max="13060" width="9.140625" style="134"/>
    <col min="13061" max="13061" width="10.85546875" style="134" customWidth="1"/>
    <col min="13062" max="13062" width="9.85546875" style="134" bestFit="1" customWidth="1"/>
    <col min="13063" max="13063" width="58.140625" style="134" customWidth="1"/>
    <col min="13064" max="13064" width="18" style="134" customWidth="1"/>
    <col min="13065" max="13065" width="19.5703125" style="134" customWidth="1"/>
    <col min="13066" max="13066" width="13.7109375" style="134" customWidth="1"/>
    <col min="13067" max="13316" width="9.140625" style="134"/>
    <col min="13317" max="13317" width="10.85546875" style="134" customWidth="1"/>
    <col min="13318" max="13318" width="9.85546875" style="134" bestFit="1" customWidth="1"/>
    <col min="13319" max="13319" width="58.140625" style="134" customWidth="1"/>
    <col min="13320" max="13320" width="18" style="134" customWidth="1"/>
    <col min="13321" max="13321" width="19.5703125" style="134" customWidth="1"/>
    <col min="13322" max="13322" width="13.7109375" style="134" customWidth="1"/>
    <col min="13323" max="13572" width="9.140625" style="134"/>
    <col min="13573" max="13573" width="10.85546875" style="134" customWidth="1"/>
    <col min="13574" max="13574" width="9.85546875" style="134" bestFit="1" customWidth="1"/>
    <col min="13575" max="13575" width="58.140625" style="134" customWidth="1"/>
    <col min="13576" max="13576" width="18" style="134" customWidth="1"/>
    <col min="13577" max="13577" width="19.5703125" style="134" customWidth="1"/>
    <col min="13578" max="13578" width="13.7109375" style="134" customWidth="1"/>
    <col min="13579" max="13828" width="9.140625" style="134"/>
    <col min="13829" max="13829" width="10.85546875" style="134" customWidth="1"/>
    <col min="13830" max="13830" width="9.85546875" style="134" bestFit="1" customWidth="1"/>
    <col min="13831" max="13831" width="58.140625" style="134" customWidth="1"/>
    <col min="13832" max="13832" width="18" style="134" customWidth="1"/>
    <col min="13833" max="13833" width="19.5703125" style="134" customWidth="1"/>
    <col min="13834" max="13834" width="13.7109375" style="134" customWidth="1"/>
    <col min="13835" max="14084" width="9.140625" style="134"/>
    <col min="14085" max="14085" width="10.85546875" style="134" customWidth="1"/>
    <col min="14086" max="14086" width="9.85546875" style="134" bestFit="1" customWidth="1"/>
    <col min="14087" max="14087" width="58.140625" style="134" customWidth="1"/>
    <col min="14088" max="14088" width="18" style="134" customWidth="1"/>
    <col min="14089" max="14089" width="19.5703125" style="134" customWidth="1"/>
    <col min="14090" max="14090" width="13.7109375" style="134" customWidth="1"/>
    <col min="14091" max="14340" width="9.140625" style="134"/>
    <col min="14341" max="14341" width="10.85546875" style="134" customWidth="1"/>
    <col min="14342" max="14342" width="9.85546875" style="134" bestFit="1" customWidth="1"/>
    <col min="14343" max="14343" width="58.140625" style="134" customWidth="1"/>
    <col min="14344" max="14344" width="18" style="134" customWidth="1"/>
    <col min="14345" max="14345" width="19.5703125" style="134" customWidth="1"/>
    <col min="14346" max="14346" width="13.7109375" style="134" customWidth="1"/>
    <col min="14347" max="14596" width="9.140625" style="134"/>
    <col min="14597" max="14597" width="10.85546875" style="134" customWidth="1"/>
    <col min="14598" max="14598" width="9.85546875" style="134" bestFit="1" customWidth="1"/>
    <col min="14599" max="14599" width="58.140625" style="134" customWidth="1"/>
    <col min="14600" max="14600" width="18" style="134" customWidth="1"/>
    <col min="14601" max="14601" width="19.5703125" style="134" customWidth="1"/>
    <col min="14602" max="14602" width="13.7109375" style="134" customWidth="1"/>
    <col min="14603" max="14852" width="9.140625" style="134"/>
    <col min="14853" max="14853" width="10.85546875" style="134" customWidth="1"/>
    <col min="14854" max="14854" width="9.85546875" style="134" bestFit="1" customWidth="1"/>
    <col min="14855" max="14855" width="58.140625" style="134" customWidth="1"/>
    <col min="14856" max="14856" width="18" style="134" customWidth="1"/>
    <col min="14857" max="14857" width="19.5703125" style="134" customWidth="1"/>
    <col min="14858" max="14858" width="13.7109375" style="134" customWidth="1"/>
    <col min="14859" max="15108" width="9.140625" style="134"/>
    <col min="15109" max="15109" width="10.85546875" style="134" customWidth="1"/>
    <col min="15110" max="15110" width="9.85546875" style="134" bestFit="1" customWidth="1"/>
    <col min="15111" max="15111" width="58.140625" style="134" customWidth="1"/>
    <col min="15112" max="15112" width="18" style="134" customWidth="1"/>
    <col min="15113" max="15113" width="19.5703125" style="134" customWidth="1"/>
    <col min="15114" max="15114" width="13.7109375" style="134" customWidth="1"/>
    <col min="15115" max="15364" width="9.140625" style="134"/>
    <col min="15365" max="15365" width="10.85546875" style="134" customWidth="1"/>
    <col min="15366" max="15366" width="9.85546875" style="134" bestFit="1" customWidth="1"/>
    <col min="15367" max="15367" width="58.140625" style="134" customWidth="1"/>
    <col min="15368" max="15368" width="18" style="134" customWidth="1"/>
    <col min="15369" max="15369" width="19.5703125" style="134" customWidth="1"/>
    <col min="15370" max="15370" width="13.7109375" style="134" customWidth="1"/>
    <col min="15371" max="15620" width="9.140625" style="134"/>
    <col min="15621" max="15621" width="10.85546875" style="134" customWidth="1"/>
    <col min="15622" max="15622" width="9.85546875" style="134" bestFit="1" customWidth="1"/>
    <col min="15623" max="15623" width="58.140625" style="134" customWidth="1"/>
    <col min="15624" max="15624" width="18" style="134" customWidth="1"/>
    <col min="15625" max="15625" width="19.5703125" style="134" customWidth="1"/>
    <col min="15626" max="15626" width="13.7109375" style="134" customWidth="1"/>
    <col min="15627" max="15876" width="9.140625" style="134"/>
    <col min="15877" max="15877" width="10.85546875" style="134" customWidth="1"/>
    <col min="15878" max="15878" width="9.85546875" style="134" bestFit="1" customWidth="1"/>
    <col min="15879" max="15879" width="58.140625" style="134" customWidth="1"/>
    <col min="15880" max="15880" width="18" style="134" customWidth="1"/>
    <col min="15881" max="15881" width="19.5703125" style="134" customWidth="1"/>
    <col min="15882" max="15882" width="13.7109375" style="134" customWidth="1"/>
    <col min="15883" max="16132" width="9.140625" style="134"/>
    <col min="16133" max="16133" width="10.85546875" style="134" customWidth="1"/>
    <col min="16134" max="16134" width="9.85546875" style="134" bestFit="1" customWidth="1"/>
    <col min="16135" max="16135" width="58.140625" style="134" customWidth="1"/>
    <col min="16136" max="16136" width="18" style="134" customWidth="1"/>
    <col min="16137" max="16137" width="19.5703125" style="134" customWidth="1"/>
    <col min="16138" max="16138" width="13.7109375" style="134" customWidth="1"/>
    <col min="16139" max="16384" width="9.140625" style="134"/>
  </cols>
  <sheetData>
    <row r="1" spans="1:10" x14ac:dyDescent="0.25">
      <c r="I1"/>
      <c r="J1" s="38" t="s">
        <v>300</v>
      </c>
    </row>
    <row r="2" spans="1:10" x14ac:dyDescent="0.25">
      <c r="I2"/>
      <c r="J2" s="38" t="s">
        <v>53</v>
      </c>
    </row>
    <row r="3" spans="1:10" x14ac:dyDescent="0.25">
      <c r="I3"/>
      <c r="J3" s="38" t="s">
        <v>297</v>
      </c>
    </row>
    <row r="5" spans="1:10" ht="30" customHeight="1" x14ac:dyDescent="0.25">
      <c r="A5" s="225" t="s">
        <v>223</v>
      </c>
      <c r="B5" s="226"/>
      <c r="C5" s="226"/>
      <c r="D5" s="226"/>
      <c r="E5" s="226"/>
      <c r="F5" s="226"/>
      <c r="G5" s="226"/>
      <c r="H5" s="226"/>
      <c r="I5" s="226"/>
      <c r="J5" s="226"/>
    </row>
    <row r="6" spans="1:10" ht="15.75" customHeight="1" x14ac:dyDescent="0.25">
      <c r="A6" s="227" t="s">
        <v>2</v>
      </c>
      <c r="B6" s="227" t="s">
        <v>4</v>
      </c>
      <c r="C6" s="230" t="s">
        <v>0</v>
      </c>
      <c r="D6" s="219" t="s">
        <v>222</v>
      </c>
      <c r="E6" s="219" t="s">
        <v>221</v>
      </c>
      <c r="F6" s="223" t="s">
        <v>11</v>
      </c>
      <c r="G6" s="207" t="s">
        <v>49</v>
      </c>
      <c r="H6" s="222" t="s">
        <v>15</v>
      </c>
      <c r="I6" s="223" t="s">
        <v>14</v>
      </c>
      <c r="J6" s="222" t="s">
        <v>16</v>
      </c>
    </row>
    <row r="7" spans="1:10" ht="75.75" customHeight="1" x14ac:dyDescent="0.25">
      <c r="A7" s="228"/>
      <c r="B7" s="229"/>
      <c r="C7" s="231"/>
      <c r="D7" s="229"/>
      <c r="E7" s="232"/>
      <c r="F7" s="224"/>
      <c r="G7" s="208"/>
      <c r="H7" s="222"/>
      <c r="I7" s="224"/>
      <c r="J7" s="222"/>
    </row>
    <row r="8" spans="1:10" x14ac:dyDescent="0.25">
      <c r="A8" s="147">
        <v>1</v>
      </c>
      <c r="B8" s="146">
        <v>2</v>
      </c>
      <c r="C8" s="145">
        <v>3</v>
      </c>
      <c r="D8" s="144">
        <v>4</v>
      </c>
      <c r="E8" s="144">
        <v>5</v>
      </c>
      <c r="F8" s="144">
        <v>6</v>
      </c>
      <c r="G8" s="144">
        <v>7</v>
      </c>
      <c r="H8" s="143">
        <v>8</v>
      </c>
      <c r="I8" s="142">
        <v>9</v>
      </c>
      <c r="J8" s="29">
        <v>10</v>
      </c>
    </row>
    <row r="9" spans="1:10" ht="30" x14ac:dyDescent="0.25">
      <c r="A9" s="138" t="s">
        <v>7</v>
      </c>
      <c r="B9" s="137" t="s">
        <v>8</v>
      </c>
      <c r="C9" s="141" t="s">
        <v>220</v>
      </c>
      <c r="D9" s="168">
        <v>8193.6</v>
      </c>
      <c r="E9" s="168">
        <v>8193.6</v>
      </c>
      <c r="F9" s="168">
        <f t="shared" ref="F9:F24" si="0">E9-D9</f>
        <v>0</v>
      </c>
      <c r="G9" s="168">
        <v>8193.6</v>
      </c>
      <c r="H9" s="168">
        <v>8193.6</v>
      </c>
      <c r="I9" s="4">
        <f t="shared" ref="I9:I24" si="1">G9-H9</f>
        <v>0</v>
      </c>
      <c r="J9" s="4">
        <f t="shared" ref="J9:J14" si="2">H9/G9*100</f>
        <v>100</v>
      </c>
    </row>
    <row r="10" spans="1:10" ht="30" x14ac:dyDescent="0.25">
      <c r="A10" s="138" t="s">
        <v>7</v>
      </c>
      <c r="B10" s="137" t="s">
        <v>8</v>
      </c>
      <c r="C10" s="141" t="s">
        <v>219</v>
      </c>
      <c r="D10" s="168">
        <v>192.1</v>
      </c>
      <c r="E10" s="168">
        <v>192.1</v>
      </c>
      <c r="F10" s="168">
        <f t="shared" si="0"/>
        <v>0</v>
      </c>
      <c r="G10" s="168">
        <v>192.1</v>
      </c>
      <c r="H10" s="168">
        <v>192.1</v>
      </c>
      <c r="I10" s="4">
        <f t="shared" si="1"/>
        <v>0</v>
      </c>
      <c r="J10" s="4">
        <f t="shared" si="2"/>
        <v>100</v>
      </c>
    </row>
    <row r="11" spans="1:10" ht="30" x14ac:dyDescent="0.25">
      <c r="A11" s="138" t="s">
        <v>7</v>
      </c>
      <c r="B11" s="137" t="s">
        <v>8</v>
      </c>
      <c r="C11" s="141" t="s">
        <v>218</v>
      </c>
      <c r="D11" s="168">
        <v>624.70000000000005</v>
      </c>
      <c r="E11" s="168">
        <v>624.70000000000005</v>
      </c>
      <c r="F11" s="168">
        <f t="shared" si="0"/>
        <v>0</v>
      </c>
      <c r="G11" s="168">
        <v>624.70000000000005</v>
      </c>
      <c r="H11" s="168">
        <v>624.70000000000005</v>
      </c>
      <c r="I11" s="4">
        <f t="shared" si="1"/>
        <v>0</v>
      </c>
      <c r="J11" s="4">
        <f t="shared" si="2"/>
        <v>100</v>
      </c>
    </row>
    <row r="12" spans="1:10" ht="30" x14ac:dyDescent="0.25">
      <c r="A12" s="138" t="s">
        <v>7</v>
      </c>
      <c r="B12" s="137" t="s">
        <v>8</v>
      </c>
      <c r="C12" s="141" t="s">
        <v>217</v>
      </c>
      <c r="D12" s="169">
        <v>17686.2</v>
      </c>
      <c r="E12" s="169">
        <v>18119.099999999999</v>
      </c>
      <c r="F12" s="168">
        <f t="shared" si="0"/>
        <v>432.89999999999782</v>
      </c>
      <c r="G12" s="169">
        <v>18119.099999999999</v>
      </c>
      <c r="H12" s="169">
        <v>18119.099999999999</v>
      </c>
      <c r="I12" s="4">
        <f t="shared" si="1"/>
        <v>0</v>
      </c>
      <c r="J12" s="4">
        <f t="shared" si="2"/>
        <v>100</v>
      </c>
    </row>
    <row r="13" spans="1:10" ht="30" x14ac:dyDescent="0.25">
      <c r="A13" s="138" t="s">
        <v>7</v>
      </c>
      <c r="B13" s="137" t="s">
        <v>8</v>
      </c>
      <c r="C13" s="141" t="s">
        <v>216</v>
      </c>
      <c r="D13" s="168">
        <v>947.2</v>
      </c>
      <c r="E13" s="168">
        <v>947.2</v>
      </c>
      <c r="F13" s="168">
        <f t="shared" si="0"/>
        <v>0</v>
      </c>
      <c r="G13" s="168">
        <v>947.2</v>
      </c>
      <c r="H13" s="168">
        <v>947.2</v>
      </c>
      <c r="I13" s="4">
        <f t="shared" si="1"/>
        <v>0</v>
      </c>
      <c r="J13" s="4">
        <f t="shared" si="2"/>
        <v>100</v>
      </c>
    </row>
    <row r="14" spans="1:10" ht="30" x14ac:dyDescent="0.25">
      <c r="A14" s="138" t="s">
        <v>7</v>
      </c>
      <c r="B14" s="137" t="s">
        <v>8</v>
      </c>
      <c r="C14" s="136" t="s">
        <v>215</v>
      </c>
      <c r="D14" s="168">
        <v>1238.2</v>
      </c>
      <c r="E14" s="168">
        <v>1238.2</v>
      </c>
      <c r="F14" s="168">
        <f t="shared" si="0"/>
        <v>0</v>
      </c>
      <c r="G14" s="168">
        <v>1238.2</v>
      </c>
      <c r="H14" s="168">
        <v>1238.2</v>
      </c>
      <c r="I14" s="4">
        <f t="shared" si="1"/>
        <v>0</v>
      </c>
      <c r="J14" s="4">
        <f t="shared" si="2"/>
        <v>100</v>
      </c>
    </row>
    <row r="15" spans="1:10" ht="30" x14ac:dyDescent="0.25">
      <c r="A15" s="138" t="s">
        <v>7</v>
      </c>
      <c r="B15" s="137" t="s">
        <v>8</v>
      </c>
      <c r="C15" s="136" t="s">
        <v>214</v>
      </c>
      <c r="D15" s="168">
        <v>559.70000000000005</v>
      </c>
      <c r="E15" s="168">
        <v>559.70000000000005</v>
      </c>
      <c r="F15" s="168">
        <f t="shared" si="0"/>
        <v>0</v>
      </c>
      <c r="G15" s="168">
        <v>559.70000000000005</v>
      </c>
      <c r="H15" s="168">
        <v>559.70000000000005</v>
      </c>
      <c r="I15" s="4">
        <f t="shared" si="1"/>
        <v>0</v>
      </c>
      <c r="J15" s="4">
        <v>0</v>
      </c>
    </row>
    <row r="16" spans="1:10" ht="30" x14ac:dyDescent="0.25">
      <c r="A16" s="138" t="s">
        <v>7</v>
      </c>
      <c r="B16" s="137" t="s">
        <v>8</v>
      </c>
      <c r="C16" s="136" t="s">
        <v>213</v>
      </c>
      <c r="D16" s="170">
        <v>187</v>
      </c>
      <c r="E16" s="170">
        <v>187</v>
      </c>
      <c r="F16" s="168">
        <f t="shared" si="0"/>
        <v>0</v>
      </c>
      <c r="G16" s="170">
        <v>187</v>
      </c>
      <c r="H16" s="170">
        <v>187</v>
      </c>
      <c r="I16" s="4">
        <f t="shared" si="1"/>
        <v>0</v>
      </c>
      <c r="J16" s="4">
        <f t="shared" ref="J16:J24" si="3">H16/G16*100</f>
        <v>100</v>
      </c>
    </row>
    <row r="17" spans="1:10" ht="45" x14ac:dyDescent="0.25">
      <c r="A17" s="138" t="s">
        <v>7</v>
      </c>
      <c r="B17" s="137" t="s">
        <v>8</v>
      </c>
      <c r="C17" s="136" t="s">
        <v>203</v>
      </c>
      <c r="D17" s="4">
        <v>143.1</v>
      </c>
      <c r="E17" s="4">
        <v>1267.3</v>
      </c>
      <c r="F17" s="3">
        <f t="shared" si="0"/>
        <v>1124.2</v>
      </c>
      <c r="G17" s="4">
        <v>1267.3</v>
      </c>
      <c r="H17" s="4">
        <v>1267.3</v>
      </c>
      <c r="I17" s="4">
        <f t="shared" si="1"/>
        <v>0</v>
      </c>
      <c r="J17" s="4">
        <f t="shared" si="3"/>
        <v>100</v>
      </c>
    </row>
    <row r="18" spans="1:10" ht="60" x14ac:dyDescent="0.25">
      <c r="A18" s="138" t="s">
        <v>7</v>
      </c>
      <c r="B18" s="137" t="s">
        <v>8</v>
      </c>
      <c r="C18" s="140" t="s">
        <v>212</v>
      </c>
      <c r="D18" s="4">
        <v>560</v>
      </c>
      <c r="E18" s="4">
        <v>560</v>
      </c>
      <c r="F18" s="3">
        <f t="shared" si="0"/>
        <v>0</v>
      </c>
      <c r="G18" s="4">
        <v>560</v>
      </c>
      <c r="H18" s="4">
        <v>560</v>
      </c>
      <c r="I18" s="4">
        <f t="shared" si="1"/>
        <v>0</v>
      </c>
      <c r="J18" s="4">
        <f t="shared" si="3"/>
        <v>100</v>
      </c>
    </row>
    <row r="19" spans="1:10" ht="60" x14ac:dyDescent="0.25">
      <c r="A19" s="138" t="s">
        <v>7</v>
      </c>
      <c r="B19" s="137" t="s">
        <v>8</v>
      </c>
      <c r="C19" s="139" t="s">
        <v>211</v>
      </c>
      <c r="D19" s="4">
        <v>200</v>
      </c>
      <c r="E19" s="4">
        <v>200</v>
      </c>
      <c r="F19" s="3">
        <f t="shared" si="0"/>
        <v>0</v>
      </c>
      <c r="G19" s="4">
        <v>200</v>
      </c>
      <c r="H19" s="4">
        <v>200</v>
      </c>
      <c r="I19" s="4">
        <f t="shared" si="1"/>
        <v>0</v>
      </c>
      <c r="J19" s="4">
        <f t="shared" si="3"/>
        <v>100</v>
      </c>
    </row>
    <row r="20" spans="1:10" ht="60" x14ac:dyDescent="0.25">
      <c r="A20" s="138" t="s">
        <v>7</v>
      </c>
      <c r="B20" s="137" t="s">
        <v>8</v>
      </c>
      <c r="C20" s="139" t="s">
        <v>210</v>
      </c>
      <c r="D20" s="4">
        <v>100</v>
      </c>
      <c r="E20" s="4">
        <v>100</v>
      </c>
      <c r="F20" s="3">
        <f t="shared" si="0"/>
        <v>0</v>
      </c>
      <c r="G20" s="4">
        <v>100</v>
      </c>
      <c r="H20" s="4">
        <v>100</v>
      </c>
      <c r="I20" s="4">
        <f t="shared" si="1"/>
        <v>0</v>
      </c>
      <c r="J20" s="4">
        <f t="shared" si="3"/>
        <v>100</v>
      </c>
    </row>
    <row r="21" spans="1:10" ht="75" x14ac:dyDescent="0.25">
      <c r="A21" s="138" t="s">
        <v>7</v>
      </c>
      <c r="B21" s="137" t="s">
        <v>9</v>
      </c>
      <c r="C21" s="136" t="s">
        <v>209</v>
      </c>
      <c r="D21" s="4">
        <v>253</v>
      </c>
      <c r="E21" s="4">
        <v>253</v>
      </c>
      <c r="F21" s="3">
        <f t="shared" si="0"/>
        <v>0</v>
      </c>
      <c r="G21" s="4">
        <v>253</v>
      </c>
      <c r="H21" s="4">
        <v>125.3</v>
      </c>
      <c r="I21" s="4">
        <f t="shared" si="1"/>
        <v>127.7</v>
      </c>
      <c r="J21" s="4">
        <f t="shared" si="3"/>
        <v>49.525691699604742</v>
      </c>
    </row>
    <row r="22" spans="1:10" x14ac:dyDescent="0.25">
      <c r="A22" s="5"/>
      <c r="B22" s="5"/>
      <c r="C22" s="171" t="s">
        <v>1</v>
      </c>
      <c r="D22" s="13">
        <f>SUM(D9:D21)</f>
        <v>30884.800000000003</v>
      </c>
      <c r="E22" s="13">
        <f>SUM(E9:E21)</f>
        <v>32441.9</v>
      </c>
      <c r="F22" s="172">
        <f t="shared" si="0"/>
        <v>1557.0999999999985</v>
      </c>
      <c r="G22" s="13">
        <f>SUM(G9:G21)</f>
        <v>32441.9</v>
      </c>
      <c r="H22" s="13">
        <f>SUM(H9:H21)</f>
        <v>32314.2</v>
      </c>
      <c r="I22" s="13">
        <f t="shared" si="1"/>
        <v>127.70000000000073</v>
      </c>
      <c r="J22" s="13">
        <f t="shared" si="3"/>
        <v>99.60637323954515</v>
      </c>
    </row>
    <row r="23" spans="1:10" ht="35.25" customHeight="1" x14ac:dyDescent="0.25">
      <c r="A23" s="220" t="s">
        <v>208</v>
      </c>
      <c r="B23" s="221"/>
      <c r="C23" s="132" t="s">
        <v>5</v>
      </c>
      <c r="D23" s="4">
        <v>253</v>
      </c>
      <c r="E23" s="4">
        <v>253</v>
      </c>
      <c r="F23" s="3">
        <f t="shared" si="0"/>
        <v>0</v>
      </c>
      <c r="G23" s="4">
        <v>253</v>
      </c>
      <c r="H23" s="4">
        <v>125.3</v>
      </c>
      <c r="I23" s="4">
        <f t="shared" si="1"/>
        <v>127.7</v>
      </c>
      <c r="J23" s="4">
        <f t="shared" si="3"/>
        <v>49.525691699604742</v>
      </c>
    </row>
    <row r="24" spans="1:10" x14ac:dyDescent="0.25">
      <c r="A24" s="195"/>
      <c r="B24" s="196"/>
      <c r="C24" s="132" t="s">
        <v>10</v>
      </c>
      <c r="D24" s="4">
        <v>30631.8</v>
      </c>
      <c r="E24" s="4">
        <v>32188.9</v>
      </c>
      <c r="F24" s="3">
        <f t="shared" si="0"/>
        <v>1557.1000000000022</v>
      </c>
      <c r="G24" s="4">
        <v>32188.9</v>
      </c>
      <c r="H24" s="4">
        <v>32188.9</v>
      </c>
      <c r="I24" s="4">
        <f t="shared" si="1"/>
        <v>0</v>
      </c>
      <c r="J24" s="4">
        <f t="shared" si="3"/>
        <v>100</v>
      </c>
    </row>
  </sheetData>
  <mergeCells count="12">
    <mergeCell ref="A23:B24"/>
    <mergeCell ref="H6:H7"/>
    <mergeCell ref="I6:I7"/>
    <mergeCell ref="J6:J7"/>
    <mergeCell ref="A5:J5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J2" sqref="J2"/>
    </sheetView>
  </sheetViews>
  <sheetFormatPr defaultRowHeight="15" x14ac:dyDescent="0.25"/>
  <cols>
    <col min="1" max="1" width="28.140625" customWidth="1"/>
    <col min="2" max="2" width="21.85546875" customWidth="1"/>
    <col min="3" max="3" width="44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6" customWidth="1"/>
    <col min="9" max="9" width="14.5703125" customWidth="1"/>
    <col min="10" max="10" width="14" customWidth="1"/>
  </cols>
  <sheetData>
    <row r="1" spans="1:12" ht="15.75" x14ac:dyDescent="0.25">
      <c r="J1" s="38" t="s">
        <v>301</v>
      </c>
    </row>
    <row r="2" spans="1:12" ht="15.75" x14ac:dyDescent="0.25">
      <c r="J2" s="38" t="s">
        <v>53</v>
      </c>
    </row>
    <row r="3" spans="1:12" ht="15.75" x14ac:dyDescent="0.25">
      <c r="J3" s="38" t="s">
        <v>297</v>
      </c>
    </row>
    <row r="4" spans="1:12" x14ac:dyDescent="0.25">
      <c r="G4" s="215"/>
      <c r="H4" s="215"/>
      <c r="I4" s="215"/>
      <c r="J4" s="216"/>
    </row>
    <row r="5" spans="1:12" ht="41.25" customHeight="1" x14ac:dyDescent="0.3">
      <c r="A5" s="217" t="s">
        <v>254</v>
      </c>
      <c r="B5" s="233"/>
      <c r="C5" s="233"/>
      <c r="D5" s="233"/>
      <c r="E5" s="233"/>
      <c r="F5" s="233"/>
      <c r="G5" s="233"/>
      <c r="H5" s="233"/>
      <c r="I5" s="233"/>
      <c r="J5" s="233"/>
      <c r="K5" s="24"/>
      <c r="L5" s="14"/>
    </row>
    <row r="6" spans="1:12" x14ac:dyDescent="0.25">
      <c r="A6" s="200" t="s">
        <v>2</v>
      </c>
      <c r="B6" s="200" t="s">
        <v>4</v>
      </c>
      <c r="C6" s="203" t="s">
        <v>0</v>
      </c>
      <c r="D6" s="240" t="s">
        <v>231</v>
      </c>
      <c r="E6" s="240" t="s">
        <v>255</v>
      </c>
      <c r="F6" s="205" t="s">
        <v>11</v>
      </c>
      <c r="G6" s="207" t="s">
        <v>49</v>
      </c>
      <c r="H6" s="209" t="s">
        <v>15</v>
      </c>
      <c r="I6" s="205" t="s">
        <v>14</v>
      </c>
      <c r="J6" s="209" t="s">
        <v>16</v>
      </c>
      <c r="K6" s="17"/>
      <c r="L6" s="17"/>
    </row>
    <row r="7" spans="1:12" ht="87" customHeight="1" x14ac:dyDescent="0.25">
      <c r="A7" s="201"/>
      <c r="B7" s="234"/>
      <c r="C7" s="204"/>
      <c r="D7" s="234"/>
      <c r="E7" s="234"/>
      <c r="F7" s="234"/>
      <c r="G7" s="204"/>
      <c r="H7" s="209"/>
      <c r="I7" s="234"/>
      <c r="J7" s="209"/>
      <c r="K7" s="17"/>
      <c r="L7" s="17"/>
    </row>
    <row r="8" spans="1:12" ht="15.75" x14ac:dyDescent="0.25">
      <c r="A8" s="74">
        <v>1</v>
      </c>
      <c r="B8" s="46">
        <v>2</v>
      </c>
      <c r="C8" s="157">
        <v>3</v>
      </c>
      <c r="D8" s="156" t="s">
        <v>17</v>
      </c>
      <c r="E8" s="156" t="s">
        <v>18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17"/>
      <c r="L8" s="17"/>
    </row>
    <row r="9" spans="1:12" ht="63" x14ac:dyDescent="0.25">
      <c r="A9" s="120" t="s">
        <v>7</v>
      </c>
      <c r="B9" s="74" t="s">
        <v>8</v>
      </c>
      <c r="C9" s="155" t="s">
        <v>230</v>
      </c>
      <c r="D9" s="154">
        <v>300</v>
      </c>
      <c r="E9" s="150">
        <v>300</v>
      </c>
      <c r="F9" s="149">
        <f t="shared" ref="F9:F17" si="0">E9-D9</f>
        <v>0</v>
      </c>
      <c r="G9" s="150">
        <v>300</v>
      </c>
      <c r="H9" s="150">
        <v>300</v>
      </c>
      <c r="I9" s="149">
        <f t="shared" ref="I9:I22" si="1">G9-H9</f>
        <v>0</v>
      </c>
      <c r="J9" s="149">
        <f t="shared" ref="J9:J22" si="2">H9/G9*100</f>
        <v>100</v>
      </c>
      <c r="K9" s="17"/>
      <c r="L9" s="17"/>
    </row>
    <row r="10" spans="1:12" ht="31.5" x14ac:dyDescent="0.25">
      <c r="A10" s="120" t="s">
        <v>7</v>
      </c>
      <c r="B10" s="74" t="s">
        <v>8</v>
      </c>
      <c r="C10" s="155" t="s">
        <v>229</v>
      </c>
      <c r="D10" s="154">
        <v>92</v>
      </c>
      <c r="E10" s="150">
        <v>92</v>
      </c>
      <c r="F10" s="149">
        <f t="shared" si="0"/>
        <v>0</v>
      </c>
      <c r="G10" s="150">
        <v>92</v>
      </c>
      <c r="H10" s="150">
        <v>92</v>
      </c>
      <c r="I10" s="149">
        <f t="shared" si="1"/>
        <v>0</v>
      </c>
      <c r="J10" s="149">
        <f t="shared" si="2"/>
        <v>100</v>
      </c>
      <c r="K10" s="17"/>
      <c r="L10" s="17"/>
    </row>
    <row r="11" spans="1:12" ht="47.25" x14ac:dyDescent="0.25">
      <c r="A11" s="120" t="s">
        <v>7</v>
      </c>
      <c r="B11" s="74" t="s">
        <v>8</v>
      </c>
      <c r="C11" s="155" t="s">
        <v>228</v>
      </c>
      <c r="D11" s="154">
        <v>40</v>
      </c>
      <c r="E11" s="150">
        <v>40</v>
      </c>
      <c r="F11" s="149">
        <f t="shared" si="0"/>
        <v>0</v>
      </c>
      <c r="G11" s="150">
        <v>40</v>
      </c>
      <c r="H11" s="150">
        <v>40</v>
      </c>
      <c r="I11" s="149">
        <f t="shared" si="1"/>
        <v>0</v>
      </c>
      <c r="J11" s="149">
        <f t="shared" si="2"/>
        <v>100</v>
      </c>
      <c r="K11" s="17"/>
      <c r="L11" s="17"/>
    </row>
    <row r="12" spans="1:12" ht="47.25" x14ac:dyDescent="0.25">
      <c r="A12" s="120" t="s">
        <v>7</v>
      </c>
      <c r="B12" s="74" t="s">
        <v>8</v>
      </c>
      <c r="C12" s="155" t="s">
        <v>227</v>
      </c>
      <c r="D12" s="154">
        <v>50</v>
      </c>
      <c r="E12" s="150">
        <v>50</v>
      </c>
      <c r="F12" s="149">
        <f t="shared" si="0"/>
        <v>0</v>
      </c>
      <c r="G12" s="150">
        <v>50</v>
      </c>
      <c r="H12" s="150">
        <v>50</v>
      </c>
      <c r="I12" s="149">
        <f t="shared" si="1"/>
        <v>0</v>
      </c>
      <c r="J12" s="149">
        <f t="shared" si="2"/>
        <v>100</v>
      </c>
      <c r="K12" s="17"/>
      <c r="L12" s="17"/>
    </row>
    <row r="13" spans="1:12" ht="15.75" x14ac:dyDescent="0.25">
      <c r="A13" s="235" t="s">
        <v>7</v>
      </c>
      <c r="B13" s="74" t="s">
        <v>69</v>
      </c>
      <c r="C13" s="237" t="s">
        <v>226</v>
      </c>
      <c r="D13" s="154">
        <v>0</v>
      </c>
      <c r="E13" s="150">
        <v>3530.4</v>
      </c>
      <c r="F13" s="149">
        <f t="shared" si="0"/>
        <v>3530.4</v>
      </c>
      <c r="G13" s="150">
        <v>3530.4</v>
      </c>
      <c r="H13" s="150">
        <v>3204.2</v>
      </c>
      <c r="I13" s="149">
        <f t="shared" si="1"/>
        <v>326.20000000000027</v>
      </c>
      <c r="J13" s="149">
        <f t="shared" si="2"/>
        <v>90.760253795603887</v>
      </c>
      <c r="K13" s="17"/>
      <c r="L13" s="17"/>
    </row>
    <row r="14" spans="1:12" ht="15.75" x14ac:dyDescent="0.25">
      <c r="A14" s="236"/>
      <c r="B14" s="74" t="s">
        <v>160</v>
      </c>
      <c r="C14" s="238"/>
      <c r="D14" s="154">
        <v>0</v>
      </c>
      <c r="E14" s="150">
        <v>5424.5</v>
      </c>
      <c r="F14" s="149">
        <f t="shared" si="0"/>
        <v>5424.5</v>
      </c>
      <c r="G14" s="150">
        <v>5424.5</v>
      </c>
      <c r="H14" s="150">
        <v>4943.3999999999996</v>
      </c>
      <c r="I14" s="149">
        <f t="shared" si="1"/>
        <v>481.10000000000036</v>
      </c>
      <c r="J14" s="149">
        <f t="shared" si="2"/>
        <v>91.130979813807727</v>
      </c>
      <c r="K14" s="17"/>
      <c r="L14" s="17"/>
    </row>
    <row r="15" spans="1:12" ht="15.75" x14ac:dyDescent="0.25">
      <c r="A15" s="236"/>
      <c r="B15" s="74" t="s">
        <v>41</v>
      </c>
      <c r="C15" s="239"/>
      <c r="D15" s="154">
        <v>0</v>
      </c>
      <c r="E15" s="150">
        <v>3719.4</v>
      </c>
      <c r="F15" s="149">
        <f t="shared" si="0"/>
        <v>3719.4</v>
      </c>
      <c r="G15" s="150">
        <v>3719.4</v>
      </c>
      <c r="H15" s="150">
        <v>2943.1</v>
      </c>
      <c r="I15" s="149">
        <f t="shared" si="1"/>
        <v>776.30000000000018</v>
      </c>
      <c r="J15" s="149">
        <f t="shared" si="2"/>
        <v>79.128354035597141</v>
      </c>
      <c r="K15" s="17"/>
      <c r="L15" s="17"/>
    </row>
    <row r="16" spans="1:12" ht="47.25" x14ac:dyDescent="0.25">
      <c r="A16" s="120" t="s">
        <v>7</v>
      </c>
      <c r="B16" s="74" t="s">
        <v>8</v>
      </c>
      <c r="C16" s="128" t="s">
        <v>225</v>
      </c>
      <c r="D16" s="153">
        <v>80</v>
      </c>
      <c r="E16" s="151">
        <v>80</v>
      </c>
      <c r="F16" s="149">
        <f t="shared" si="0"/>
        <v>0</v>
      </c>
      <c r="G16" s="151">
        <v>80</v>
      </c>
      <c r="H16" s="151">
        <v>80</v>
      </c>
      <c r="I16" s="149">
        <f t="shared" si="1"/>
        <v>0</v>
      </c>
      <c r="J16" s="149">
        <f t="shared" si="2"/>
        <v>100</v>
      </c>
      <c r="K16" s="17"/>
      <c r="L16" s="17"/>
    </row>
    <row r="17" spans="1:12" ht="94.5" x14ac:dyDescent="0.25">
      <c r="A17" s="119" t="s">
        <v>7</v>
      </c>
      <c r="B17" s="74" t="s">
        <v>8</v>
      </c>
      <c r="C17" s="128" t="s">
        <v>224</v>
      </c>
      <c r="D17" s="153">
        <v>30</v>
      </c>
      <c r="E17" s="151">
        <v>30</v>
      </c>
      <c r="F17" s="149">
        <f t="shared" si="0"/>
        <v>0</v>
      </c>
      <c r="G17" s="151">
        <v>30</v>
      </c>
      <c r="H17" s="151">
        <v>30</v>
      </c>
      <c r="I17" s="149">
        <f t="shared" si="1"/>
        <v>0</v>
      </c>
      <c r="J17" s="149">
        <f t="shared" si="2"/>
        <v>100</v>
      </c>
      <c r="K17" s="17"/>
      <c r="L17" s="17"/>
    </row>
    <row r="18" spans="1:12" ht="15.75" x14ac:dyDescent="0.25">
      <c r="A18" s="74"/>
      <c r="B18" s="74"/>
      <c r="C18" s="173" t="s">
        <v>1</v>
      </c>
      <c r="D18" s="174">
        <f>SUM(D9:D17)-D13-D14-D15</f>
        <v>592</v>
      </c>
      <c r="E18" s="174">
        <f>SUM(E9:E17)</f>
        <v>13266.3</v>
      </c>
      <c r="F18" s="174">
        <f>SUM(F9:F17)</f>
        <v>12674.3</v>
      </c>
      <c r="G18" s="174">
        <f>SUM(G9:G17)</f>
        <v>13266.3</v>
      </c>
      <c r="H18" s="174">
        <f>H9+H10+H11+H12+H13+H14+H15+H16+H17</f>
        <v>11682.699999999999</v>
      </c>
      <c r="I18" s="175">
        <f t="shared" si="1"/>
        <v>1583.6000000000004</v>
      </c>
      <c r="J18" s="175">
        <f t="shared" si="2"/>
        <v>88.062986665460599</v>
      </c>
      <c r="K18" s="17"/>
      <c r="L18" s="17"/>
    </row>
    <row r="19" spans="1:12" ht="15.75" customHeight="1" x14ac:dyDescent="0.25">
      <c r="A19" s="191" t="s">
        <v>232</v>
      </c>
      <c r="B19" s="192"/>
      <c r="C19" s="152" t="s">
        <v>66</v>
      </c>
      <c r="D19" s="151">
        <f>D13</f>
        <v>0</v>
      </c>
      <c r="E19" s="151">
        <f>E13</f>
        <v>3530.4</v>
      </c>
      <c r="F19" s="151">
        <v>3530.4</v>
      </c>
      <c r="G19" s="151">
        <f>G13</f>
        <v>3530.4</v>
      </c>
      <c r="H19" s="151">
        <f>H13</f>
        <v>3204.2</v>
      </c>
      <c r="I19" s="149">
        <f t="shared" si="1"/>
        <v>326.20000000000027</v>
      </c>
      <c r="J19" s="149">
        <f t="shared" si="2"/>
        <v>90.760253795603887</v>
      </c>
    </row>
    <row r="20" spans="1:12" ht="15.75" x14ac:dyDescent="0.25">
      <c r="A20" s="193"/>
      <c r="B20" s="194"/>
      <c r="C20" s="2" t="s">
        <v>5</v>
      </c>
      <c r="D20" s="8">
        <f>D14</f>
        <v>0</v>
      </c>
      <c r="E20" s="8">
        <f>E14</f>
        <v>5424.5</v>
      </c>
      <c r="F20" s="8">
        <v>5424.5</v>
      </c>
      <c r="G20" s="8">
        <f>G14</f>
        <v>5424.5</v>
      </c>
      <c r="H20" s="8">
        <f>H14</f>
        <v>4943.3999999999996</v>
      </c>
      <c r="I20" s="149">
        <f t="shared" si="1"/>
        <v>481.10000000000036</v>
      </c>
      <c r="J20" s="149">
        <f t="shared" si="2"/>
        <v>91.130979813807727</v>
      </c>
    </row>
    <row r="21" spans="1:12" ht="15.75" x14ac:dyDescent="0.25">
      <c r="A21" s="193"/>
      <c r="B21" s="194"/>
      <c r="C21" s="2" t="s">
        <v>10</v>
      </c>
      <c r="D21" s="8">
        <f>D9+D10+D11+D12+D16+D17</f>
        <v>592</v>
      </c>
      <c r="E21" s="8">
        <f>E9+E10+E11+E12+E16+E17</f>
        <v>592</v>
      </c>
      <c r="F21" s="8">
        <f>F18-F19-F20-F22</f>
        <v>0</v>
      </c>
      <c r="G21" s="8">
        <f>G9+G10+G11+G12+G16+G17</f>
        <v>592</v>
      </c>
      <c r="H21" s="8">
        <f>H9+H10+H11+H12+H16+H17</f>
        <v>592</v>
      </c>
      <c r="I21" s="149">
        <f t="shared" si="1"/>
        <v>0</v>
      </c>
      <c r="J21" s="149">
        <f t="shared" si="2"/>
        <v>100</v>
      </c>
    </row>
    <row r="22" spans="1:12" ht="15.75" x14ac:dyDescent="0.25">
      <c r="A22" s="195"/>
      <c r="B22" s="196"/>
      <c r="C22" s="2" t="s">
        <v>41</v>
      </c>
      <c r="D22" s="8">
        <f>D15</f>
        <v>0</v>
      </c>
      <c r="E22" s="8">
        <f>E15</f>
        <v>3719.4</v>
      </c>
      <c r="F22" s="8">
        <v>3719.4</v>
      </c>
      <c r="G22" s="8">
        <f>G15</f>
        <v>3719.4</v>
      </c>
      <c r="H22" s="8">
        <f>H15</f>
        <v>2943.1</v>
      </c>
      <c r="I22" s="149">
        <f t="shared" si="1"/>
        <v>776.30000000000018</v>
      </c>
      <c r="J22" s="149">
        <f t="shared" si="2"/>
        <v>79.128354035597141</v>
      </c>
    </row>
  </sheetData>
  <mergeCells count="15">
    <mergeCell ref="A19:B22"/>
    <mergeCell ref="G4:J4"/>
    <mergeCell ref="A5:J5"/>
    <mergeCell ref="A6:A7"/>
    <mergeCell ref="B6:B7"/>
    <mergeCell ref="C6:C7"/>
    <mergeCell ref="A13:A15"/>
    <mergeCell ref="C13:C15"/>
    <mergeCell ref="I6:I7"/>
    <mergeCell ref="J6:J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J2" sqref="J2"/>
    </sheetView>
  </sheetViews>
  <sheetFormatPr defaultRowHeight="15" x14ac:dyDescent="0.25"/>
  <cols>
    <col min="1" max="1" width="16.28515625" customWidth="1"/>
    <col min="2" max="2" width="26.28515625" customWidth="1"/>
    <col min="3" max="3" width="40.5703125" customWidth="1"/>
    <col min="4" max="4" width="21.42578125" customWidth="1"/>
    <col min="5" max="5" width="21.7109375" customWidth="1"/>
    <col min="6" max="6" width="16.5703125" customWidth="1"/>
    <col min="7" max="7" width="18" customWidth="1"/>
    <col min="8" max="8" width="19.7109375" customWidth="1"/>
    <col min="9" max="9" width="16.42578125" customWidth="1"/>
    <col min="10" max="10" width="14" customWidth="1"/>
  </cols>
  <sheetData>
    <row r="1" spans="1:12" ht="15.75" x14ac:dyDescent="0.25">
      <c r="J1" s="38" t="s">
        <v>302</v>
      </c>
    </row>
    <row r="2" spans="1:12" ht="15.75" x14ac:dyDescent="0.25">
      <c r="J2" s="38" t="s">
        <v>53</v>
      </c>
    </row>
    <row r="3" spans="1:12" ht="15.75" x14ac:dyDescent="0.25">
      <c r="J3" s="38" t="s">
        <v>297</v>
      </c>
    </row>
    <row r="4" spans="1:12" x14ac:dyDescent="0.25">
      <c r="G4" s="215"/>
      <c r="H4" s="215"/>
      <c r="I4" s="215"/>
      <c r="J4" s="216"/>
    </row>
    <row r="5" spans="1:12" ht="35.25" customHeight="1" x14ac:dyDescent="0.3">
      <c r="A5" s="253" t="s">
        <v>251</v>
      </c>
      <c r="B5" s="253"/>
      <c r="C5" s="254"/>
      <c r="D5" s="254"/>
      <c r="E5" s="254"/>
      <c r="F5" s="254"/>
      <c r="G5" s="254"/>
      <c r="H5" s="254"/>
      <c r="I5" s="254"/>
      <c r="J5" s="255"/>
      <c r="K5" s="164"/>
      <c r="L5" s="14"/>
    </row>
    <row r="6" spans="1:12" ht="89.25" customHeight="1" x14ac:dyDescent="0.25">
      <c r="A6" s="200" t="s">
        <v>2</v>
      </c>
      <c r="B6" s="200" t="s">
        <v>4</v>
      </c>
      <c r="C6" s="203" t="s">
        <v>0</v>
      </c>
      <c r="D6" s="219" t="s">
        <v>250</v>
      </c>
      <c r="E6" s="219" t="s">
        <v>249</v>
      </c>
      <c r="F6" s="205" t="s">
        <v>11</v>
      </c>
      <c r="G6" s="207" t="s">
        <v>49</v>
      </c>
      <c r="H6" s="209" t="s">
        <v>15</v>
      </c>
      <c r="I6" s="205" t="s">
        <v>14</v>
      </c>
      <c r="J6" s="209" t="s">
        <v>16</v>
      </c>
      <c r="K6" s="17"/>
      <c r="L6" s="17"/>
    </row>
    <row r="7" spans="1:12" ht="22.5" customHeight="1" x14ac:dyDescent="0.25">
      <c r="A7" s="201"/>
      <c r="B7" s="202"/>
      <c r="C7" s="204"/>
      <c r="D7" s="247"/>
      <c r="E7" s="247"/>
      <c r="F7" s="206"/>
      <c r="G7" s="208"/>
      <c r="H7" s="209"/>
      <c r="I7" s="206"/>
      <c r="J7" s="209"/>
      <c r="K7" s="17"/>
      <c r="L7" s="17"/>
    </row>
    <row r="8" spans="1:12" ht="18.75" customHeight="1" x14ac:dyDescent="0.25">
      <c r="A8" s="18">
        <v>1</v>
      </c>
      <c r="B8" s="18">
        <v>2</v>
      </c>
      <c r="C8" s="19">
        <v>3</v>
      </c>
      <c r="D8" s="20" t="s">
        <v>17</v>
      </c>
      <c r="E8" s="20" t="s">
        <v>18</v>
      </c>
      <c r="F8" s="18">
        <v>6</v>
      </c>
      <c r="G8" s="18">
        <v>7</v>
      </c>
      <c r="H8" s="18">
        <v>8</v>
      </c>
      <c r="I8" s="18">
        <v>9</v>
      </c>
      <c r="J8" s="15">
        <v>10</v>
      </c>
      <c r="K8" s="17"/>
      <c r="L8" s="17"/>
    </row>
    <row r="9" spans="1:12" ht="18.75" customHeight="1" x14ac:dyDescent="0.25">
      <c r="A9" s="243" t="s">
        <v>248</v>
      </c>
      <c r="B9" s="244"/>
      <c r="C9" s="245"/>
      <c r="D9" s="245"/>
      <c r="E9" s="245"/>
      <c r="F9" s="245"/>
      <c r="G9" s="245"/>
      <c r="H9" s="245"/>
      <c r="I9" s="245"/>
      <c r="J9" s="256"/>
      <c r="K9" s="17"/>
      <c r="L9" s="17"/>
    </row>
    <row r="10" spans="1:12" ht="18.75" customHeight="1" x14ac:dyDescent="0.25">
      <c r="A10" s="248" t="s">
        <v>46</v>
      </c>
      <c r="B10" s="16" t="s">
        <v>9</v>
      </c>
      <c r="C10" s="259" t="s">
        <v>247</v>
      </c>
      <c r="D10" s="8">
        <v>0</v>
      </c>
      <c r="E10" s="8">
        <v>955</v>
      </c>
      <c r="F10" s="8">
        <f t="shared" ref="F10:F19" si="0">E10-D10</f>
        <v>955</v>
      </c>
      <c r="G10" s="8">
        <v>955</v>
      </c>
      <c r="H10" s="8">
        <v>955</v>
      </c>
      <c r="I10" s="8">
        <f t="shared" ref="I10:I19" si="1">G10-H10</f>
        <v>0</v>
      </c>
      <c r="J10" s="8">
        <f t="shared" ref="J10:J19" si="2">H10/G10*100</f>
        <v>100</v>
      </c>
      <c r="K10" s="17"/>
      <c r="L10" s="17"/>
    </row>
    <row r="11" spans="1:12" ht="15.75" x14ac:dyDescent="0.25">
      <c r="A11" s="249"/>
      <c r="B11" s="16" t="s">
        <v>8</v>
      </c>
      <c r="C11" s="260"/>
      <c r="D11" s="44">
        <v>472.1</v>
      </c>
      <c r="E11" s="44">
        <v>304.23200000000003</v>
      </c>
      <c r="F11" s="8">
        <f t="shared" si="0"/>
        <v>-167.86799999999999</v>
      </c>
      <c r="G11" s="44">
        <v>304.23200000000003</v>
      </c>
      <c r="H11" s="44">
        <v>304.23200000000003</v>
      </c>
      <c r="I11" s="8">
        <f t="shared" si="1"/>
        <v>0</v>
      </c>
      <c r="J11" s="8">
        <f t="shared" si="2"/>
        <v>100</v>
      </c>
      <c r="K11" s="17"/>
      <c r="L11" s="17"/>
    </row>
    <row r="12" spans="1:12" ht="15.75" x14ac:dyDescent="0.25">
      <c r="A12" s="248" t="s">
        <v>46</v>
      </c>
      <c r="B12" s="16" t="s">
        <v>9</v>
      </c>
      <c r="C12" s="261" t="s">
        <v>246</v>
      </c>
      <c r="D12" s="44">
        <v>0</v>
      </c>
      <c r="E12" s="44">
        <v>1677</v>
      </c>
      <c r="F12" s="8">
        <f t="shared" si="0"/>
        <v>1677</v>
      </c>
      <c r="G12" s="44">
        <v>1677</v>
      </c>
      <c r="H12" s="44">
        <v>1677</v>
      </c>
      <c r="I12" s="8">
        <f t="shared" si="1"/>
        <v>0</v>
      </c>
      <c r="J12" s="8">
        <f t="shared" si="2"/>
        <v>100</v>
      </c>
      <c r="K12" s="17"/>
      <c r="L12" s="17"/>
    </row>
    <row r="13" spans="1:12" ht="15.75" x14ac:dyDescent="0.25">
      <c r="A13" s="249"/>
      <c r="B13" s="16" t="s">
        <v>8</v>
      </c>
      <c r="C13" s="262"/>
      <c r="D13" s="44">
        <v>500</v>
      </c>
      <c r="E13" s="44">
        <v>500</v>
      </c>
      <c r="F13" s="8">
        <f t="shared" si="0"/>
        <v>0</v>
      </c>
      <c r="G13" s="44">
        <v>500</v>
      </c>
      <c r="H13" s="44">
        <v>500</v>
      </c>
      <c r="I13" s="8">
        <f t="shared" si="1"/>
        <v>0</v>
      </c>
      <c r="J13" s="8">
        <f t="shared" si="2"/>
        <v>100</v>
      </c>
      <c r="K13" s="17"/>
      <c r="L13" s="17"/>
    </row>
    <row r="14" spans="1:12" ht="39" x14ac:dyDescent="0.25">
      <c r="A14" s="248" t="s">
        <v>46</v>
      </c>
      <c r="B14" s="16" t="s">
        <v>8</v>
      </c>
      <c r="C14" s="1" t="s">
        <v>245</v>
      </c>
      <c r="D14" s="44">
        <v>20</v>
      </c>
      <c r="E14" s="8">
        <v>20</v>
      </c>
      <c r="F14" s="8">
        <f t="shared" si="0"/>
        <v>0</v>
      </c>
      <c r="G14" s="8">
        <v>20</v>
      </c>
      <c r="H14" s="8">
        <v>20</v>
      </c>
      <c r="I14" s="8">
        <f t="shared" si="1"/>
        <v>0</v>
      </c>
      <c r="J14" s="8">
        <f t="shared" si="2"/>
        <v>100</v>
      </c>
      <c r="K14" s="17"/>
      <c r="L14" s="17"/>
    </row>
    <row r="15" spans="1:12" s="47" customFormat="1" ht="29.25" customHeight="1" x14ac:dyDescent="0.25">
      <c r="A15" s="249"/>
      <c r="B15" s="16" t="s">
        <v>69</v>
      </c>
      <c r="C15" s="257" t="s">
        <v>244</v>
      </c>
      <c r="D15" s="44">
        <v>0</v>
      </c>
      <c r="E15" s="44">
        <v>208</v>
      </c>
      <c r="F15" s="8">
        <f t="shared" si="0"/>
        <v>208</v>
      </c>
      <c r="G15" s="44">
        <v>208</v>
      </c>
      <c r="H15" s="44">
        <v>208</v>
      </c>
      <c r="I15" s="8">
        <f t="shared" si="1"/>
        <v>0</v>
      </c>
      <c r="J15" s="8">
        <f t="shared" si="2"/>
        <v>100</v>
      </c>
      <c r="K15" s="62"/>
      <c r="L15" s="62"/>
    </row>
    <row r="16" spans="1:12" s="47" customFormat="1" ht="36.75" customHeight="1" x14ac:dyDescent="0.25">
      <c r="A16" s="248" t="s">
        <v>46</v>
      </c>
      <c r="B16" s="16" t="s">
        <v>9</v>
      </c>
      <c r="C16" s="258"/>
      <c r="D16" s="44">
        <v>109</v>
      </c>
      <c r="E16" s="44">
        <v>109</v>
      </c>
      <c r="F16" s="8">
        <f t="shared" si="0"/>
        <v>0</v>
      </c>
      <c r="G16" s="44">
        <v>109</v>
      </c>
      <c r="H16" s="44">
        <v>117.1</v>
      </c>
      <c r="I16" s="8">
        <f t="shared" si="1"/>
        <v>-8.0999999999999943</v>
      </c>
      <c r="J16" s="8">
        <f t="shared" si="2"/>
        <v>107.43119266055045</v>
      </c>
      <c r="K16" s="62"/>
      <c r="L16" s="62"/>
    </row>
    <row r="17" spans="1:12" s="47" customFormat="1" ht="39" x14ac:dyDescent="0.25">
      <c r="A17" s="249"/>
      <c r="B17" s="16" t="s">
        <v>9</v>
      </c>
      <c r="C17" s="163" t="s">
        <v>243</v>
      </c>
      <c r="D17" s="44">
        <v>373.7</v>
      </c>
      <c r="E17" s="44">
        <v>373.7</v>
      </c>
      <c r="F17" s="8">
        <f t="shared" si="0"/>
        <v>0</v>
      </c>
      <c r="G17" s="44">
        <v>373.7</v>
      </c>
      <c r="H17" s="44">
        <v>373.1</v>
      </c>
      <c r="I17" s="8">
        <f t="shared" si="1"/>
        <v>0.59999999999996589</v>
      </c>
      <c r="J17" s="8">
        <f t="shared" si="2"/>
        <v>99.839443403799848</v>
      </c>
      <c r="K17" s="62"/>
      <c r="L17" s="62"/>
    </row>
    <row r="18" spans="1:12" s="47" customFormat="1" ht="26.25" x14ac:dyDescent="0.25">
      <c r="A18" s="248" t="s">
        <v>46</v>
      </c>
      <c r="B18" s="16" t="s">
        <v>69</v>
      </c>
      <c r="C18" s="163" t="s">
        <v>242</v>
      </c>
      <c r="D18" s="44">
        <v>0</v>
      </c>
      <c r="E18" s="44">
        <v>915.8</v>
      </c>
      <c r="F18" s="8">
        <f t="shared" si="0"/>
        <v>915.8</v>
      </c>
      <c r="G18" s="44">
        <v>915.8</v>
      </c>
      <c r="H18" s="44">
        <v>915.8</v>
      </c>
      <c r="I18" s="8">
        <f t="shared" si="1"/>
        <v>0</v>
      </c>
      <c r="J18" s="8">
        <f t="shared" si="2"/>
        <v>100</v>
      </c>
      <c r="K18" s="62"/>
      <c r="L18" s="62"/>
    </row>
    <row r="19" spans="1:12" s="47" customFormat="1" ht="120" x14ac:dyDescent="0.25">
      <c r="A19" s="249"/>
      <c r="B19" s="16" t="s">
        <v>8</v>
      </c>
      <c r="C19" s="34" t="s">
        <v>241</v>
      </c>
      <c r="D19" s="44">
        <v>0</v>
      </c>
      <c r="E19" s="44">
        <v>1000</v>
      </c>
      <c r="F19" s="8">
        <f t="shared" si="0"/>
        <v>1000</v>
      </c>
      <c r="G19" s="44">
        <v>1000</v>
      </c>
      <c r="H19" s="44">
        <v>1000</v>
      </c>
      <c r="I19" s="8">
        <f t="shared" si="1"/>
        <v>0</v>
      </c>
      <c r="J19" s="8">
        <f t="shared" si="2"/>
        <v>100</v>
      </c>
      <c r="K19" s="62"/>
      <c r="L19" s="62"/>
    </row>
    <row r="20" spans="1:12" x14ac:dyDescent="0.25">
      <c r="A20" s="243" t="s">
        <v>240</v>
      </c>
      <c r="B20" s="244"/>
      <c r="C20" s="245"/>
      <c r="D20" s="245"/>
      <c r="E20" s="245"/>
      <c r="F20" s="245"/>
      <c r="G20" s="245"/>
      <c r="H20" s="245"/>
      <c r="I20" s="246"/>
      <c r="J20" s="2"/>
      <c r="K20" s="17"/>
      <c r="L20" s="17"/>
    </row>
    <row r="21" spans="1:12" ht="60" x14ac:dyDescent="0.25">
      <c r="A21" s="248" t="s">
        <v>46</v>
      </c>
      <c r="B21" s="16" t="s">
        <v>8</v>
      </c>
      <c r="C21" s="162" t="s">
        <v>239</v>
      </c>
      <c r="D21" s="8">
        <v>20</v>
      </c>
      <c r="E21" s="8">
        <v>16.399999999999999</v>
      </c>
      <c r="F21" s="8">
        <f>E21-D21</f>
        <v>-3.6000000000000014</v>
      </c>
      <c r="G21" s="8">
        <v>16.399999999999999</v>
      </c>
      <c r="H21" s="8">
        <v>16.399999999999999</v>
      </c>
      <c r="I21" s="8">
        <f>G21-H21</f>
        <v>0</v>
      </c>
      <c r="J21" s="8">
        <f>H21/G21*100</f>
        <v>100</v>
      </c>
      <c r="K21" s="17"/>
      <c r="L21" s="17"/>
    </row>
    <row r="22" spans="1:12" ht="15.75" x14ac:dyDescent="0.25">
      <c r="A22" s="249"/>
      <c r="B22" s="16" t="s">
        <v>69</v>
      </c>
      <c r="C22" s="250" t="s">
        <v>238</v>
      </c>
      <c r="D22" s="8">
        <v>0</v>
      </c>
      <c r="E22" s="8">
        <v>904.2</v>
      </c>
      <c r="F22" s="8">
        <f>E22-D22</f>
        <v>904.2</v>
      </c>
      <c r="G22" s="8">
        <v>904.2</v>
      </c>
      <c r="H22" s="8">
        <v>904.2</v>
      </c>
      <c r="I22" s="8">
        <f>G22-H22</f>
        <v>0</v>
      </c>
      <c r="J22" s="8">
        <f>H22/G22*100</f>
        <v>100</v>
      </c>
      <c r="K22" s="17"/>
      <c r="L22" s="17"/>
    </row>
    <row r="23" spans="1:12" ht="15.75" x14ac:dyDescent="0.25">
      <c r="A23" s="248" t="s">
        <v>46</v>
      </c>
      <c r="B23" s="16" t="s">
        <v>160</v>
      </c>
      <c r="C23" s="251"/>
      <c r="D23" s="8">
        <v>0</v>
      </c>
      <c r="E23" s="8">
        <v>467.3</v>
      </c>
      <c r="F23" s="8">
        <f>E23-D23</f>
        <v>467.3</v>
      </c>
      <c r="G23" s="8">
        <v>467.3</v>
      </c>
      <c r="H23" s="8">
        <v>467.3</v>
      </c>
      <c r="I23" s="8">
        <f>G23-H23</f>
        <v>0</v>
      </c>
      <c r="J23" s="8">
        <f>H23/G23*100</f>
        <v>100</v>
      </c>
      <c r="K23" s="17"/>
      <c r="L23" s="17"/>
    </row>
    <row r="24" spans="1:12" ht="15.75" x14ac:dyDescent="0.25">
      <c r="A24" s="249"/>
      <c r="B24" s="16" t="s">
        <v>8</v>
      </c>
      <c r="C24" s="252"/>
      <c r="D24" s="8">
        <v>130</v>
      </c>
      <c r="E24" s="8">
        <v>297.86799999999999</v>
      </c>
      <c r="F24" s="8">
        <f>E24-D24</f>
        <v>167.86799999999999</v>
      </c>
      <c r="G24" s="8">
        <v>297.86799999999999</v>
      </c>
      <c r="H24" s="8">
        <v>297.86799999999999</v>
      </c>
      <c r="I24" s="8">
        <f>G24-H24</f>
        <v>0</v>
      </c>
      <c r="J24" s="8">
        <f>H24/G24*100</f>
        <v>100</v>
      </c>
      <c r="K24" s="17"/>
      <c r="L24" s="17"/>
    </row>
    <row r="25" spans="1:12" ht="24" customHeight="1" x14ac:dyDescent="0.25">
      <c r="A25" s="243" t="s">
        <v>237</v>
      </c>
      <c r="B25" s="244"/>
      <c r="C25" s="245"/>
      <c r="D25" s="245"/>
      <c r="E25" s="245"/>
      <c r="F25" s="245"/>
      <c r="G25" s="245"/>
      <c r="H25" s="245"/>
      <c r="I25" s="246"/>
      <c r="J25" s="2"/>
      <c r="K25" s="17"/>
      <c r="L25" s="17"/>
    </row>
    <row r="26" spans="1:12" ht="15" customHeight="1" x14ac:dyDescent="0.25">
      <c r="A26" s="248" t="s">
        <v>46</v>
      </c>
      <c r="B26" s="16" t="s">
        <v>69</v>
      </c>
      <c r="C26" s="34" t="s">
        <v>236</v>
      </c>
      <c r="D26" s="44">
        <v>0</v>
      </c>
      <c r="E26" s="44">
        <v>1953.4839999999999</v>
      </c>
      <c r="F26" s="8">
        <f>E26-D26</f>
        <v>1953.4839999999999</v>
      </c>
      <c r="G26" s="44">
        <v>1953.4839999999999</v>
      </c>
      <c r="H26" s="44">
        <v>1953.4839999999999</v>
      </c>
      <c r="I26" s="8">
        <f>G26-H26</f>
        <v>0</v>
      </c>
      <c r="J26" s="8">
        <f>H26/G26*100</f>
        <v>100</v>
      </c>
      <c r="K26" s="17"/>
      <c r="L26" s="17"/>
    </row>
    <row r="27" spans="1:12" ht="44.25" customHeight="1" x14ac:dyDescent="0.25">
      <c r="A27" s="249"/>
      <c r="B27" s="16" t="s">
        <v>9</v>
      </c>
      <c r="C27" s="15" t="s">
        <v>235</v>
      </c>
      <c r="D27" s="44">
        <v>0</v>
      </c>
      <c r="E27" s="44">
        <v>394.81200000000001</v>
      </c>
      <c r="F27" s="8">
        <f>E27-D27</f>
        <v>394.81200000000001</v>
      </c>
      <c r="G27" s="44">
        <v>394.81200000000001</v>
      </c>
      <c r="H27" s="44">
        <v>394.81200000000001</v>
      </c>
      <c r="I27" s="8">
        <f>G27-H27</f>
        <v>0</v>
      </c>
      <c r="J27" s="8">
        <f>H27/G27*100</f>
        <v>100</v>
      </c>
      <c r="K27" s="17"/>
      <c r="L27" s="17"/>
    </row>
    <row r="28" spans="1:12" ht="90" customHeight="1" x14ac:dyDescent="0.25">
      <c r="A28" s="176" t="s">
        <v>46</v>
      </c>
      <c r="B28" s="16" t="s">
        <v>41</v>
      </c>
      <c r="C28" s="161" t="s">
        <v>234</v>
      </c>
      <c r="D28" s="44">
        <v>0</v>
      </c>
      <c r="E28" s="8">
        <v>473.79199999999997</v>
      </c>
      <c r="F28" s="8">
        <f>E28-D28</f>
        <v>473.79199999999997</v>
      </c>
      <c r="G28" s="8">
        <v>473.79199999999997</v>
      </c>
      <c r="H28" s="8">
        <v>471.3</v>
      </c>
      <c r="I28" s="8">
        <f>G28-H28</f>
        <v>2.4919999999999618</v>
      </c>
      <c r="J28" s="8">
        <f>H28/G28*100</f>
        <v>99.474030798325003</v>
      </c>
      <c r="K28" s="17"/>
      <c r="L28" s="17"/>
    </row>
    <row r="29" spans="1:12" s="47" customFormat="1" ht="48.75" customHeight="1" x14ac:dyDescent="0.25">
      <c r="A29" s="176" t="s">
        <v>46</v>
      </c>
      <c r="B29" s="16" t="s">
        <v>41</v>
      </c>
      <c r="C29" s="160" t="s">
        <v>233</v>
      </c>
      <c r="D29" s="44">
        <v>2900.94</v>
      </c>
      <c r="E29" s="44">
        <v>0</v>
      </c>
      <c r="F29" s="8">
        <f>E29-D29</f>
        <v>-2900.94</v>
      </c>
      <c r="G29" s="44">
        <v>0</v>
      </c>
      <c r="H29" s="44">
        <v>0</v>
      </c>
      <c r="I29" s="8">
        <f>G29-H29</f>
        <v>0</v>
      </c>
      <c r="J29" s="8">
        <v>0</v>
      </c>
      <c r="K29" s="62"/>
      <c r="L29" s="62"/>
    </row>
    <row r="30" spans="1:12" ht="15.75" x14ac:dyDescent="0.25">
      <c r="A30" s="2"/>
      <c r="B30" s="2"/>
      <c r="C30" s="159" t="s">
        <v>1</v>
      </c>
      <c r="D30" s="22">
        <f>D29+D21+D11+D13+D14+D16+D17+D24</f>
        <v>4525.74</v>
      </c>
      <c r="E30" s="22">
        <f>E29+E28+E27+E26+E24+E23+E22+E21+E19+E18+E17+E16+E15+E14+E13+E12+E11+E10</f>
        <v>10570.588</v>
      </c>
      <c r="F30" s="12">
        <f>E30-D30</f>
        <v>6044.848</v>
      </c>
      <c r="G30" s="22">
        <f>G29+G28+G27+G26+G24+G23+G22+G21+G19+G18+G17+G16+G15+G14+G13+G12+G11+G10</f>
        <v>10570.588</v>
      </c>
      <c r="H30" s="22">
        <f>H29+H28+H27+H26+H24+H23+H22+H21+H19+H18+H17+H16+H15+H14+H13+H12+H11+H10</f>
        <v>10575.596000000001</v>
      </c>
      <c r="I30" s="12">
        <f>G30-H30</f>
        <v>-5.0080000000016298</v>
      </c>
      <c r="J30" s="12">
        <f>H30/G30*100</f>
        <v>100.04737674006405</v>
      </c>
      <c r="K30" s="17"/>
      <c r="L30" s="17"/>
    </row>
    <row r="31" spans="1:12" ht="15.75" x14ac:dyDescent="0.25">
      <c r="A31" s="241" t="s">
        <v>232</v>
      </c>
      <c r="B31" s="242"/>
      <c r="C31" s="6" t="s">
        <v>66</v>
      </c>
      <c r="D31" s="8">
        <f t="shared" ref="D31:I31" si="3">D15+D18+D22+D26</f>
        <v>0</v>
      </c>
      <c r="E31" s="8">
        <f t="shared" si="3"/>
        <v>3981.4839999999999</v>
      </c>
      <c r="F31" s="8">
        <f t="shared" si="3"/>
        <v>3981.4839999999999</v>
      </c>
      <c r="G31" s="8">
        <f t="shared" si="3"/>
        <v>3981.4839999999999</v>
      </c>
      <c r="H31" s="8">
        <f t="shared" si="3"/>
        <v>3981.4839999999999</v>
      </c>
      <c r="I31" s="8">
        <f t="shared" si="3"/>
        <v>0</v>
      </c>
      <c r="J31" s="8">
        <f>H31/G31*100</f>
        <v>100</v>
      </c>
    </row>
    <row r="32" spans="1:12" ht="15.75" x14ac:dyDescent="0.25">
      <c r="A32" s="5"/>
      <c r="B32" s="5"/>
      <c r="C32" s="2" t="s">
        <v>5</v>
      </c>
      <c r="D32" s="8">
        <f t="shared" ref="D32:I32" si="4">D10+D12+D16+D17+D23+D27</f>
        <v>482.7</v>
      </c>
      <c r="E32" s="8">
        <f t="shared" si="4"/>
        <v>3976.8119999999999</v>
      </c>
      <c r="F32" s="8">
        <f t="shared" si="4"/>
        <v>3494.1120000000001</v>
      </c>
      <c r="G32" s="8">
        <f t="shared" si="4"/>
        <v>3976.8119999999999</v>
      </c>
      <c r="H32" s="8">
        <f t="shared" si="4"/>
        <v>3984.3119999999999</v>
      </c>
      <c r="I32" s="8">
        <f t="shared" si="4"/>
        <v>-7.5000000000000284</v>
      </c>
      <c r="J32" s="8">
        <f>H32/G32*100</f>
        <v>100.18859327521643</v>
      </c>
    </row>
    <row r="33" spans="1:10" ht="15.75" x14ac:dyDescent="0.25">
      <c r="A33" s="5"/>
      <c r="B33" s="5"/>
      <c r="C33" s="2" t="s">
        <v>10</v>
      </c>
      <c r="D33" s="8">
        <f t="shared" ref="D33:I33" si="5">D21+D19+D24+D14+D13+D11</f>
        <v>1142.0999999999999</v>
      </c>
      <c r="E33" s="8">
        <f t="shared" si="5"/>
        <v>2138.5</v>
      </c>
      <c r="F33" s="8">
        <f t="shared" si="5"/>
        <v>996.40000000000009</v>
      </c>
      <c r="G33" s="8">
        <f t="shared" si="5"/>
        <v>2138.5</v>
      </c>
      <c r="H33" s="8">
        <f t="shared" si="5"/>
        <v>2138.5</v>
      </c>
      <c r="I33" s="8">
        <f t="shared" si="5"/>
        <v>0</v>
      </c>
      <c r="J33" s="8">
        <f>H33/G33*100</f>
        <v>100</v>
      </c>
    </row>
    <row r="34" spans="1:10" ht="15.75" x14ac:dyDescent="0.25">
      <c r="A34" s="158"/>
      <c r="B34" s="158"/>
      <c r="C34" s="6" t="s">
        <v>41</v>
      </c>
      <c r="D34" s="8">
        <f t="shared" ref="D34:I34" si="6">D29+D28</f>
        <v>2900.94</v>
      </c>
      <c r="E34" s="8">
        <f t="shared" si="6"/>
        <v>473.79199999999997</v>
      </c>
      <c r="F34" s="8">
        <f t="shared" si="6"/>
        <v>-2427.1480000000001</v>
      </c>
      <c r="G34" s="8">
        <f t="shared" si="6"/>
        <v>473.79199999999997</v>
      </c>
      <c r="H34" s="8">
        <f t="shared" si="6"/>
        <v>471.3</v>
      </c>
      <c r="I34" s="8">
        <f t="shared" si="6"/>
        <v>2.4919999999999618</v>
      </c>
      <c r="J34" s="8">
        <f>H34/G34*100</f>
        <v>99.474030798325003</v>
      </c>
    </row>
    <row r="35" spans="1:10" x14ac:dyDescent="0.25">
      <c r="D35" s="30"/>
      <c r="E35" s="30"/>
      <c r="F35" s="30"/>
      <c r="G35" s="30"/>
      <c r="H35" s="30"/>
      <c r="I35" s="30"/>
    </row>
  </sheetData>
  <mergeCells count="28">
    <mergeCell ref="C22:C24"/>
    <mergeCell ref="G4:J4"/>
    <mergeCell ref="A5:J5"/>
    <mergeCell ref="J6:J7"/>
    <mergeCell ref="A9:J9"/>
    <mergeCell ref="C15:C16"/>
    <mergeCell ref="A10:A11"/>
    <mergeCell ref="C10:C11"/>
    <mergeCell ref="A12:A13"/>
    <mergeCell ref="C12:C13"/>
    <mergeCell ref="H6:H7"/>
    <mergeCell ref="I6:I7"/>
    <mergeCell ref="A31:B31"/>
    <mergeCell ref="A20:I20"/>
    <mergeCell ref="A25:I25"/>
    <mergeCell ref="A6:A7"/>
    <mergeCell ref="B6:B7"/>
    <mergeCell ref="C6:C7"/>
    <mergeCell ref="D6:D7"/>
    <mergeCell ref="E6:E7"/>
    <mergeCell ref="F6:F7"/>
    <mergeCell ref="G6:G7"/>
    <mergeCell ref="A14:A15"/>
    <mergeCell ref="A16:A17"/>
    <mergeCell ref="A18:A19"/>
    <mergeCell ref="A21:A22"/>
    <mergeCell ref="A23:A24"/>
    <mergeCell ref="A26:A2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workbookViewId="0">
      <selection activeCell="J2" sqref="J2"/>
    </sheetView>
  </sheetViews>
  <sheetFormatPr defaultRowHeight="15" x14ac:dyDescent="0.25"/>
  <cols>
    <col min="1" max="1" width="15.5703125" customWidth="1"/>
    <col min="2" max="2" width="18" style="17" customWidth="1"/>
    <col min="3" max="3" width="40.5703125" style="48" customWidth="1"/>
    <col min="4" max="4" width="21.42578125" customWidth="1"/>
    <col min="5" max="5" width="21.7109375" style="47" customWidth="1"/>
    <col min="6" max="6" width="13.85546875" customWidth="1"/>
    <col min="7" max="7" width="15.85546875" style="47" customWidth="1"/>
    <col min="8" max="9" width="16" style="47" customWidth="1"/>
    <col min="10" max="10" width="12.42578125" customWidth="1"/>
    <col min="11" max="11" width="14" customWidth="1"/>
  </cols>
  <sheetData>
    <row r="1" spans="1:13" ht="15.75" x14ac:dyDescent="0.25">
      <c r="I1"/>
      <c r="J1" s="38" t="s">
        <v>303</v>
      </c>
    </row>
    <row r="2" spans="1:13" ht="15.75" x14ac:dyDescent="0.25">
      <c r="I2"/>
      <c r="J2" s="38" t="s">
        <v>53</v>
      </c>
    </row>
    <row r="3" spans="1:13" ht="15.75" x14ac:dyDescent="0.25">
      <c r="I3"/>
      <c r="J3" s="38" t="s">
        <v>297</v>
      </c>
    </row>
    <row r="4" spans="1:13" x14ac:dyDescent="0.25">
      <c r="G4" s="266"/>
      <c r="H4" s="266"/>
      <c r="I4" s="266"/>
      <c r="J4" s="266"/>
    </row>
    <row r="5" spans="1:13" ht="19.5" customHeight="1" x14ac:dyDescent="0.3">
      <c r="B5" s="253" t="s">
        <v>121</v>
      </c>
      <c r="C5" s="254"/>
      <c r="D5" s="254"/>
      <c r="E5" s="254"/>
      <c r="F5" s="254"/>
      <c r="G5" s="254"/>
      <c r="H5" s="254"/>
      <c r="I5" s="254"/>
      <c r="J5" s="254"/>
      <c r="K5" s="24"/>
      <c r="L5" s="24"/>
      <c r="M5" s="14"/>
    </row>
    <row r="6" spans="1:13" ht="107.25" customHeight="1" x14ac:dyDescent="0.25">
      <c r="A6" s="270" t="s">
        <v>2</v>
      </c>
      <c r="B6" s="270" t="s">
        <v>4</v>
      </c>
      <c r="C6" s="272" t="s">
        <v>0</v>
      </c>
      <c r="D6" s="273" t="s">
        <v>120</v>
      </c>
      <c r="E6" s="273" t="s">
        <v>256</v>
      </c>
      <c r="F6" s="268" t="s">
        <v>11</v>
      </c>
      <c r="G6" s="263" t="s">
        <v>49</v>
      </c>
      <c r="H6" s="265" t="s">
        <v>15</v>
      </c>
      <c r="I6" s="263" t="s">
        <v>14</v>
      </c>
      <c r="J6" s="209" t="s">
        <v>16</v>
      </c>
      <c r="K6" s="73"/>
      <c r="L6" s="17"/>
      <c r="M6" s="17"/>
    </row>
    <row r="7" spans="1:13" ht="25.5" customHeight="1" x14ac:dyDescent="0.25">
      <c r="A7" s="270"/>
      <c r="B7" s="271"/>
      <c r="C7" s="235"/>
      <c r="D7" s="271"/>
      <c r="E7" s="271"/>
      <c r="F7" s="269"/>
      <c r="G7" s="264"/>
      <c r="H7" s="265"/>
      <c r="I7" s="267"/>
      <c r="J7" s="209"/>
      <c r="K7" s="73"/>
      <c r="L7" s="17"/>
      <c r="M7" s="17"/>
    </row>
    <row r="8" spans="1:13" ht="18.75" customHeight="1" x14ac:dyDescent="0.25">
      <c r="A8" s="29">
        <v>1</v>
      </c>
      <c r="B8" s="15">
        <v>2</v>
      </c>
      <c r="C8" s="16">
        <v>3</v>
      </c>
      <c r="D8" s="20" t="s">
        <v>17</v>
      </c>
      <c r="E8" s="20" t="s">
        <v>18</v>
      </c>
      <c r="F8" s="18">
        <v>6</v>
      </c>
      <c r="G8" s="28">
        <v>7</v>
      </c>
      <c r="H8" s="28">
        <v>8</v>
      </c>
      <c r="I8" s="28">
        <v>9</v>
      </c>
      <c r="J8" s="18">
        <v>10</v>
      </c>
      <c r="K8" s="73"/>
      <c r="L8" s="17"/>
      <c r="M8" s="17"/>
    </row>
    <row r="9" spans="1:13" s="17" customFormat="1" ht="39" customHeight="1" x14ac:dyDescent="0.25">
      <c r="A9" s="274" t="s">
        <v>6</v>
      </c>
      <c r="B9" s="64" t="s">
        <v>9</v>
      </c>
      <c r="C9" s="277" t="s">
        <v>119</v>
      </c>
      <c r="D9" s="41">
        <v>0</v>
      </c>
      <c r="E9" s="52">
        <v>30145.599999999999</v>
      </c>
      <c r="F9" s="52">
        <f t="shared" ref="F9:F26" si="0">E9-D9</f>
        <v>30145.599999999999</v>
      </c>
      <c r="G9" s="52">
        <v>30145.599999999999</v>
      </c>
      <c r="H9" s="52">
        <v>30145.599999999999</v>
      </c>
      <c r="I9" s="52">
        <f t="shared" ref="I9:I26" si="1">G9-H9</f>
        <v>0</v>
      </c>
      <c r="J9" s="52">
        <f t="shared" ref="J9:J18" si="2">H9/G9*100</f>
        <v>100</v>
      </c>
      <c r="K9" s="62"/>
    </row>
    <row r="10" spans="1:13" s="17" customFormat="1" ht="45" customHeight="1" x14ac:dyDescent="0.25">
      <c r="A10" s="275"/>
      <c r="B10" s="64" t="s">
        <v>8</v>
      </c>
      <c r="C10" s="278"/>
      <c r="D10" s="41">
        <v>5219.5</v>
      </c>
      <c r="E10" s="52">
        <v>8744.2999999999993</v>
      </c>
      <c r="F10" s="52">
        <f t="shared" si="0"/>
        <v>3524.7999999999993</v>
      </c>
      <c r="G10" s="52">
        <v>8744.2999999999993</v>
      </c>
      <c r="H10" s="52">
        <v>8744.2999999999993</v>
      </c>
      <c r="I10" s="52">
        <f t="shared" si="1"/>
        <v>0</v>
      </c>
      <c r="J10" s="52">
        <f t="shared" si="2"/>
        <v>100</v>
      </c>
      <c r="K10" s="62"/>
    </row>
    <row r="11" spans="1:13" s="17" customFormat="1" ht="39" customHeight="1" x14ac:dyDescent="0.25">
      <c r="A11" s="276"/>
      <c r="B11" s="64" t="s">
        <v>117</v>
      </c>
      <c r="C11" s="279"/>
      <c r="D11" s="41">
        <v>0</v>
      </c>
      <c r="E11" s="52">
        <v>54238</v>
      </c>
      <c r="F11" s="52">
        <f t="shared" si="0"/>
        <v>54238</v>
      </c>
      <c r="G11" s="52">
        <v>54238</v>
      </c>
      <c r="H11" s="52">
        <v>54238</v>
      </c>
      <c r="I11" s="52">
        <f t="shared" si="1"/>
        <v>0</v>
      </c>
      <c r="J11" s="52">
        <f t="shared" si="2"/>
        <v>100</v>
      </c>
      <c r="K11" s="62"/>
    </row>
    <row r="12" spans="1:13" s="17" customFormat="1" ht="39" customHeight="1" x14ac:dyDescent="0.25">
      <c r="A12" s="72" t="s">
        <v>6</v>
      </c>
      <c r="B12" s="64" t="s">
        <v>8</v>
      </c>
      <c r="C12" s="69" t="s">
        <v>118</v>
      </c>
      <c r="D12" s="41">
        <v>0</v>
      </c>
      <c r="E12" s="52">
        <v>64.8</v>
      </c>
      <c r="F12" s="52">
        <f t="shared" si="0"/>
        <v>64.8</v>
      </c>
      <c r="G12" s="52">
        <v>64.8</v>
      </c>
      <c r="H12" s="52">
        <v>0</v>
      </c>
      <c r="I12" s="52">
        <f t="shared" si="1"/>
        <v>64.8</v>
      </c>
      <c r="J12" s="52">
        <f t="shared" si="2"/>
        <v>0</v>
      </c>
      <c r="K12" s="62"/>
    </row>
    <row r="13" spans="1:13" s="17" customFormat="1" ht="47.25" customHeight="1" x14ac:dyDescent="0.25">
      <c r="A13" s="72" t="s">
        <v>6</v>
      </c>
      <c r="B13" s="64" t="s">
        <v>117</v>
      </c>
      <c r="C13" s="69" t="s">
        <v>116</v>
      </c>
      <c r="D13" s="41">
        <v>0</v>
      </c>
      <c r="E13" s="52">
        <v>4980.7</v>
      </c>
      <c r="F13" s="52">
        <f t="shared" si="0"/>
        <v>4980.7</v>
      </c>
      <c r="G13" s="52">
        <v>4980.7</v>
      </c>
      <c r="H13" s="52">
        <v>0</v>
      </c>
      <c r="I13" s="52">
        <f t="shared" si="1"/>
        <v>4980.7</v>
      </c>
      <c r="J13" s="52">
        <f t="shared" si="2"/>
        <v>0</v>
      </c>
      <c r="K13" s="62"/>
    </row>
    <row r="14" spans="1:13" s="17" customFormat="1" ht="63" customHeight="1" x14ac:dyDescent="0.25">
      <c r="A14" s="72" t="s">
        <v>6</v>
      </c>
      <c r="B14" s="64" t="s">
        <v>8</v>
      </c>
      <c r="C14" s="69" t="s">
        <v>115</v>
      </c>
      <c r="D14" s="41">
        <v>0</v>
      </c>
      <c r="E14" s="52">
        <v>118.9</v>
      </c>
      <c r="F14" s="52">
        <f t="shared" si="0"/>
        <v>118.9</v>
      </c>
      <c r="G14" s="52">
        <v>118.9</v>
      </c>
      <c r="H14" s="52">
        <v>116.8</v>
      </c>
      <c r="I14" s="52">
        <f t="shared" si="1"/>
        <v>2.1000000000000085</v>
      </c>
      <c r="J14" s="52">
        <f t="shared" si="2"/>
        <v>98.233809924306144</v>
      </c>
      <c r="K14" s="62"/>
    </row>
    <row r="15" spans="1:13" s="17" customFormat="1" ht="54" customHeight="1" x14ac:dyDescent="0.25">
      <c r="A15" s="72" t="s">
        <v>6</v>
      </c>
      <c r="B15" s="64" t="s">
        <v>8</v>
      </c>
      <c r="C15" s="69" t="s">
        <v>114</v>
      </c>
      <c r="D15" s="41">
        <v>0</v>
      </c>
      <c r="E15" s="52">
        <v>144.5</v>
      </c>
      <c r="F15" s="52">
        <f t="shared" si="0"/>
        <v>144.5</v>
      </c>
      <c r="G15" s="52">
        <v>144.5</v>
      </c>
      <c r="H15" s="52">
        <v>72.8</v>
      </c>
      <c r="I15" s="52">
        <f t="shared" si="1"/>
        <v>71.7</v>
      </c>
      <c r="J15" s="52">
        <f t="shared" si="2"/>
        <v>50.38062283737024</v>
      </c>
      <c r="K15" s="62"/>
    </row>
    <row r="16" spans="1:13" s="17" customFormat="1" ht="54" customHeight="1" x14ac:dyDescent="0.25">
      <c r="A16" s="72" t="s">
        <v>6</v>
      </c>
      <c r="B16" s="64" t="s">
        <v>8</v>
      </c>
      <c r="C16" s="69" t="s">
        <v>113</v>
      </c>
      <c r="D16" s="41">
        <v>0</v>
      </c>
      <c r="E16" s="52">
        <v>681.2</v>
      </c>
      <c r="F16" s="52">
        <f t="shared" si="0"/>
        <v>681.2</v>
      </c>
      <c r="G16" s="52">
        <v>681.2</v>
      </c>
      <c r="H16" s="52">
        <v>0</v>
      </c>
      <c r="I16" s="52">
        <f t="shared" si="1"/>
        <v>681.2</v>
      </c>
      <c r="J16" s="52">
        <f t="shared" si="2"/>
        <v>0</v>
      </c>
      <c r="K16" s="62"/>
    </row>
    <row r="17" spans="1:11" s="17" customFormat="1" ht="63.75" customHeight="1" x14ac:dyDescent="0.25">
      <c r="A17" s="16" t="s">
        <v>6</v>
      </c>
      <c r="B17" s="64" t="s">
        <v>8</v>
      </c>
      <c r="C17" s="66" t="s">
        <v>112</v>
      </c>
      <c r="D17" s="41">
        <v>32185.8</v>
      </c>
      <c r="E17" s="52">
        <v>33437.5</v>
      </c>
      <c r="F17" s="52">
        <f t="shared" si="0"/>
        <v>1251.7000000000007</v>
      </c>
      <c r="G17" s="52">
        <v>33437.5</v>
      </c>
      <c r="H17" s="52">
        <v>33437.5</v>
      </c>
      <c r="I17" s="52">
        <f t="shared" si="1"/>
        <v>0</v>
      </c>
      <c r="J17" s="52">
        <f t="shared" si="2"/>
        <v>100</v>
      </c>
      <c r="K17" s="71"/>
    </row>
    <row r="18" spans="1:11" s="17" customFormat="1" ht="30" customHeight="1" x14ac:dyDescent="0.25">
      <c r="A18" s="16" t="s">
        <v>6</v>
      </c>
      <c r="B18" s="64" t="s">
        <v>9</v>
      </c>
      <c r="C18" s="277" t="s">
        <v>111</v>
      </c>
      <c r="D18" s="41">
        <v>0</v>
      </c>
      <c r="E18" s="52">
        <v>7522.8</v>
      </c>
      <c r="F18" s="52">
        <f t="shared" si="0"/>
        <v>7522.8</v>
      </c>
      <c r="G18" s="52">
        <v>7522.8</v>
      </c>
      <c r="H18" s="52">
        <v>1073.0999999999999</v>
      </c>
      <c r="I18" s="52">
        <f t="shared" si="1"/>
        <v>6449.7000000000007</v>
      </c>
      <c r="J18" s="52">
        <f t="shared" si="2"/>
        <v>14.264635508055509</v>
      </c>
      <c r="K18" s="62"/>
    </row>
    <row r="19" spans="1:11" s="17" customFormat="1" ht="26.25" customHeight="1" x14ac:dyDescent="0.25">
      <c r="A19" s="16" t="s">
        <v>6</v>
      </c>
      <c r="B19" s="64" t="s">
        <v>8</v>
      </c>
      <c r="C19" s="279"/>
      <c r="D19" s="41">
        <v>0</v>
      </c>
      <c r="E19" s="52"/>
      <c r="F19" s="52">
        <f t="shared" si="0"/>
        <v>0</v>
      </c>
      <c r="G19" s="52"/>
      <c r="H19" s="52"/>
      <c r="I19" s="52">
        <f t="shared" si="1"/>
        <v>0</v>
      </c>
      <c r="J19" s="52">
        <v>0</v>
      </c>
      <c r="K19" s="62"/>
    </row>
    <row r="20" spans="1:11" s="17" customFormat="1" ht="53.25" customHeight="1" x14ac:dyDescent="0.25">
      <c r="A20" s="16" t="s">
        <v>6</v>
      </c>
      <c r="B20" s="64" t="s">
        <v>8</v>
      </c>
      <c r="C20" s="66" t="s">
        <v>110</v>
      </c>
      <c r="D20" s="41">
        <v>1872.8</v>
      </c>
      <c r="E20" s="52">
        <v>1872.8</v>
      </c>
      <c r="F20" s="52">
        <f t="shared" si="0"/>
        <v>0</v>
      </c>
      <c r="G20" s="52">
        <v>1872.8</v>
      </c>
      <c r="H20" s="52">
        <v>1872.8</v>
      </c>
      <c r="I20" s="52">
        <f t="shared" si="1"/>
        <v>0</v>
      </c>
      <c r="J20" s="52">
        <f>H20/G20*100</f>
        <v>100</v>
      </c>
      <c r="K20" s="62"/>
    </row>
    <row r="21" spans="1:11" s="17" customFormat="1" ht="36.75" customHeight="1" x14ac:dyDescent="0.25">
      <c r="A21" s="16" t="s">
        <v>6</v>
      </c>
      <c r="B21" s="64" t="s">
        <v>8</v>
      </c>
      <c r="C21" s="66" t="s">
        <v>109</v>
      </c>
      <c r="D21" s="41">
        <v>593.9</v>
      </c>
      <c r="E21" s="52">
        <v>0</v>
      </c>
      <c r="F21" s="52">
        <f t="shared" si="0"/>
        <v>-593.9</v>
      </c>
      <c r="G21" s="52">
        <v>0</v>
      </c>
      <c r="H21" s="52">
        <v>0</v>
      </c>
      <c r="I21" s="52">
        <f t="shared" si="1"/>
        <v>0</v>
      </c>
      <c r="J21" s="52">
        <v>0</v>
      </c>
      <c r="K21" s="62"/>
    </row>
    <row r="22" spans="1:11" s="17" customFormat="1" ht="78.75" customHeight="1" x14ac:dyDescent="0.25">
      <c r="A22" s="16" t="s">
        <v>6</v>
      </c>
      <c r="B22" s="64" t="s">
        <v>9</v>
      </c>
      <c r="C22" s="66" t="s">
        <v>108</v>
      </c>
      <c r="D22" s="41">
        <v>0</v>
      </c>
      <c r="E22" s="52">
        <v>10564.2</v>
      </c>
      <c r="F22" s="52">
        <f t="shared" si="0"/>
        <v>10564.2</v>
      </c>
      <c r="G22" s="52">
        <v>10564.2</v>
      </c>
      <c r="H22" s="52">
        <v>9580.2999999999993</v>
      </c>
      <c r="I22" s="52">
        <f t="shared" si="1"/>
        <v>983.90000000000146</v>
      </c>
      <c r="J22" s="52">
        <f>H22/G22*100</f>
        <v>90.686469396641485</v>
      </c>
      <c r="K22" s="62"/>
    </row>
    <row r="23" spans="1:11" s="17" customFormat="1" ht="67.900000000000006" customHeight="1" x14ac:dyDescent="0.25">
      <c r="A23" s="16" t="s">
        <v>6</v>
      </c>
      <c r="B23" s="64" t="s">
        <v>8</v>
      </c>
      <c r="C23" s="70" t="s">
        <v>107</v>
      </c>
      <c r="D23" s="41">
        <v>0</v>
      </c>
      <c r="E23" s="52">
        <v>13.6</v>
      </c>
      <c r="F23" s="52">
        <f t="shared" si="0"/>
        <v>13.6</v>
      </c>
      <c r="G23" s="52">
        <v>13.6</v>
      </c>
      <c r="H23" s="52">
        <v>0</v>
      </c>
      <c r="I23" s="52">
        <f t="shared" si="1"/>
        <v>13.6</v>
      </c>
      <c r="J23" s="52">
        <f>H23/G23*100</f>
        <v>0</v>
      </c>
      <c r="K23" s="62"/>
    </row>
    <row r="24" spans="1:11" s="17" customFormat="1" ht="67.900000000000006" customHeight="1" x14ac:dyDescent="0.25">
      <c r="A24" s="16" t="s">
        <v>6</v>
      </c>
      <c r="B24" s="64" t="s">
        <v>8</v>
      </c>
      <c r="C24" s="70" t="s">
        <v>106</v>
      </c>
      <c r="D24" s="41">
        <v>0</v>
      </c>
      <c r="E24" s="52">
        <v>29.6</v>
      </c>
      <c r="F24" s="52">
        <f t="shared" si="0"/>
        <v>29.6</v>
      </c>
      <c r="G24" s="52">
        <v>29.6</v>
      </c>
      <c r="H24" s="52">
        <v>0</v>
      </c>
      <c r="I24" s="52">
        <f t="shared" si="1"/>
        <v>29.6</v>
      </c>
      <c r="J24" s="52">
        <f>H24/G24*100</f>
        <v>0</v>
      </c>
      <c r="K24" s="62"/>
    </row>
    <row r="25" spans="1:11" s="17" customFormat="1" ht="119.45" customHeight="1" x14ac:dyDescent="0.25">
      <c r="A25" s="65" t="s">
        <v>46</v>
      </c>
      <c r="B25" s="64" t="s">
        <v>8</v>
      </c>
      <c r="C25" s="70" t="s">
        <v>105</v>
      </c>
      <c r="D25" s="41">
        <v>0</v>
      </c>
      <c r="E25" s="52">
        <v>7.6</v>
      </c>
      <c r="F25" s="52">
        <f t="shared" si="0"/>
        <v>7.6</v>
      </c>
      <c r="G25" s="52">
        <v>7.6</v>
      </c>
      <c r="H25" s="52">
        <v>7.6</v>
      </c>
      <c r="I25" s="52">
        <f t="shared" si="1"/>
        <v>0</v>
      </c>
      <c r="J25" s="52">
        <f>H25/G25*100</f>
        <v>100</v>
      </c>
      <c r="K25" s="62"/>
    </row>
    <row r="26" spans="1:11" s="62" customFormat="1" ht="67.5" customHeight="1" x14ac:dyDescent="0.25">
      <c r="A26" s="122" t="s">
        <v>6</v>
      </c>
      <c r="B26" s="177" t="s">
        <v>8</v>
      </c>
      <c r="C26" s="123" t="s">
        <v>104</v>
      </c>
      <c r="D26" s="41">
        <v>1509.2</v>
      </c>
      <c r="E26" s="52">
        <v>851.4</v>
      </c>
      <c r="F26" s="52">
        <f t="shared" si="0"/>
        <v>-657.80000000000007</v>
      </c>
      <c r="G26" s="52">
        <v>851.4</v>
      </c>
      <c r="H26" s="52">
        <v>851.4</v>
      </c>
      <c r="I26" s="52">
        <f t="shared" si="1"/>
        <v>0</v>
      </c>
      <c r="J26" s="52">
        <f>H26/G26*100</f>
        <v>100</v>
      </c>
    </row>
    <row r="27" spans="1:11" s="17" customFormat="1" ht="45" customHeight="1" x14ac:dyDescent="0.25">
      <c r="A27" s="16" t="s">
        <v>6</v>
      </c>
      <c r="B27" s="64" t="s">
        <v>8</v>
      </c>
      <c r="C27" s="66" t="s">
        <v>103</v>
      </c>
      <c r="D27" s="41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62"/>
    </row>
    <row r="28" spans="1:11" s="17" customFormat="1" ht="53.25" customHeight="1" x14ac:dyDescent="0.25">
      <c r="A28" s="16" t="s">
        <v>6</v>
      </c>
      <c r="B28" s="64" t="s">
        <v>8</v>
      </c>
      <c r="C28" s="66" t="s">
        <v>102</v>
      </c>
      <c r="D28" s="41">
        <v>0</v>
      </c>
      <c r="E28" s="52">
        <v>15</v>
      </c>
      <c r="F28" s="52">
        <f t="shared" ref="F28:F63" si="3">E28-D28</f>
        <v>15</v>
      </c>
      <c r="G28" s="52">
        <v>15</v>
      </c>
      <c r="H28" s="52">
        <v>0</v>
      </c>
      <c r="I28" s="52">
        <f t="shared" ref="I28:I63" si="4">G28-H28</f>
        <v>15</v>
      </c>
      <c r="J28" s="52">
        <f t="shared" ref="J28:J56" si="5">H28/G28*100</f>
        <v>0</v>
      </c>
      <c r="K28" s="62"/>
    </row>
    <row r="29" spans="1:11" s="17" customFormat="1" ht="27.75" customHeight="1" x14ac:dyDescent="0.25">
      <c r="A29" s="16" t="s">
        <v>6</v>
      </c>
      <c r="B29" s="64" t="s">
        <v>8</v>
      </c>
      <c r="C29" s="69" t="s">
        <v>101</v>
      </c>
      <c r="D29" s="41">
        <v>4575.8</v>
      </c>
      <c r="E29" s="52">
        <v>4439.3999999999996</v>
      </c>
      <c r="F29" s="52">
        <f t="shared" si="3"/>
        <v>-136.40000000000055</v>
      </c>
      <c r="G29" s="52">
        <v>4439.3999999999996</v>
      </c>
      <c r="H29" s="52">
        <v>4439.3999999999996</v>
      </c>
      <c r="I29" s="52">
        <f t="shared" si="4"/>
        <v>0</v>
      </c>
      <c r="J29" s="52">
        <f t="shared" si="5"/>
        <v>100</v>
      </c>
      <c r="K29" s="62"/>
    </row>
    <row r="30" spans="1:11" s="17" customFormat="1" ht="79.5" customHeight="1" x14ac:dyDescent="0.25">
      <c r="A30" s="16" t="s">
        <v>6</v>
      </c>
      <c r="B30" s="64" t="s">
        <v>8</v>
      </c>
      <c r="C30" s="66" t="s">
        <v>100</v>
      </c>
      <c r="D30" s="41">
        <v>1186.2</v>
      </c>
      <c r="E30" s="52">
        <v>1199.4000000000001</v>
      </c>
      <c r="F30" s="52">
        <f t="shared" si="3"/>
        <v>13.200000000000045</v>
      </c>
      <c r="G30" s="52">
        <v>1199.4000000000001</v>
      </c>
      <c r="H30" s="52">
        <v>1199.4000000000001</v>
      </c>
      <c r="I30" s="52">
        <f t="shared" si="4"/>
        <v>0</v>
      </c>
      <c r="J30" s="52">
        <f t="shared" si="5"/>
        <v>100</v>
      </c>
      <c r="K30" s="62"/>
    </row>
    <row r="31" spans="1:11" s="17" customFormat="1" ht="69" customHeight="1" x14ac:dyDescent="0.25">
      <c r="A31" s="16" t="s">
        <v>6</v>
      </c>
      <c r="B31" s="64" t="s">
        <v>8</v>
      </c>
      <c r="C31" s="68" t="s">
        <v>99</v>
      </c>
      <c r="D31" s="41">
        <v>890.9</v>
      </c>
      <c r="E31" s="52">
        <v>701.6</v>
      </c>
      <c r="F31" s="52">
        <f t="shared" si="3"/>
        <v>-189.29999999999995</v>
      </c>
      <c r="G31" s="52">
        <v>701.6</v>
      </c>
      <c r="H31" s="52">
        <v>701.6</v>
      </c>
      <c r="I31" s="52">
        <f t="shared" si="4"/>
        <v>0</v>
      </c>
      <c r="J31" s="52">
        <f t="shared" si="5"/>
        <v>100</v>
      </c>
      <c r="K31" s="62"/>
    </row>
    <row r="32" spans="1:11" s="17" customFormat="1" ht="195" customHeight="1" x14ac:dyDescent="0.25">
      <c r="A32" s="16" t="s">
        <v>6</v>
      </c>
      <c r="B32" s="64" t="s">
        <v>9</v>
      </c>
      <c r="C32" s="68" t="s">
        <v>98</v>
      </c>
      <c r="D32" s="41">
        <v>0</v>
      </c>
      <c r="E32" s="52">
        <v>5448.2</v>
      </c>
      <c r="F32" s="52">
        <f t="shared" si="3"/>
        <v>5448.2</v>
      </c>
      <c r="G32" s="52">
        <v>5448.2</v>
      </c>
      <c r="H32" s="52">
        <v>5413.3</v>
      </c>
      <c r="I32" s="52">
        <f t="shared" si="4"/>
        <v>34.899999999999636</v>
      </c>
      <c r="J32" s="52">
        <f t="shared" si="5"/>
        <v>99.359421460298819</v>
      </c>
      <c r="K32" s="62"/>
    </row>
    <row r="33" spans="1:11" s="17" customFormat="1" ht="60.6" customHeight="1" x14ac:dyDescent="0.25">
      <c r="A33" s="65" t="s">
        <v>46</v>
      </c>
      <c r="B33" s="64" t="s">
        <v>8</v>
      </c>
      <c r="C33" s="68" t="s">
        <v>97</v>
      </c>
      <c r="D33" s="3">
        <v>1527</v>
      </c>
      <c r="E33" s="63">
        <v>2187.4</v>
      </c>
      <c r="F33" s="52">
        <f t="shared" si="3"/>
        <v>660.40000000000009</v>
      </c>
      <c r="G33" s="63">
        <v>2187.4</v>
      </c>
      <c r="H33" s="63">
        <v>2187.4</v>
      </c>
      <c r="I33" s="52">
        <f t="shared" si="4"/>
        <v>0</v>
      </c>
      <c r="J33" s="52">
        <f t="shared" si="5"/>
        <v>100</v>
      </c>
      <c r="K33" s="62"/>
    </row>
    <row r="34" spans="1:11" s="17" customFormat="1" ht="72.75" customHeight="1" x14ac:dyDescent="0.25">
      <c r="A34" s="65" t="s">
        <v>46</v>
      </c>
      <c r="B34" s="64" t="s">
        <v>8</v>
      </c>
      <c r="C34" s="68" t="s">
        <v>96</v>
      </c>
      <c r="D34" s="3">
        <v>391</v>
      </c>
      <c r="E34" s="63">
        <v>391</v>
      </c>
      <c r="F34" s="52">
        <f t="shared" si="3"/>
        <v>0</v>
      </c>
      <c r="G34" s="63">
        <v>391</v>
      </c>
      <c r="H34" s="63">
        <v>391</v>
      </c>
      <c r="I34" s="52">
        <f t="shared" si="4"/>
        <v>0</v>
      </c>
      <c r="J34" s="52">
        <f t="shared" si="5"/>
        <v>100</v>
      </c>
      <c r="K34" s="62"/>
    </row>
    <row r="35" spans="1:11" s="17" customFormat="1" ht="72.75" customHeight="1" x14ac:dyDescent="0.25">
      <c r="A35" s="65" t="s">
        <v>46</v>
      </c>
      <c r="B35" s="64" t="s">
        <v>9</v>
      </c>
      <c r="C35" s="68" t="s">
        <v>95</v>
      </c>
      <c r="D35" s="3">
        <v>0</v>
      </c>
      <c r="E35" s="63">
        <v>1295.5999999999999</v>
      </c>
      <c r="F35" s="52">
        <f t="shared" si="3"/>
        <v>1295.5999999999999</v>
      </c>
      <c r="G35" s="63">
        <v>1295.5999999999999</v>
      </c>
      <c r="H35" s="63">
        <v>1295.5999999999999</v>
      </c>
      <c r="I35" s="52">
        <f t="shared" si="4"/>
        <v>0</v>
      </c>
      <c r="J35" s="52">
        <f t="shared" si="5"/>
        <v>100</v>
      </c>
      <c r="K35" s="62"/>
    </row>
    <row r="36" spans="1:11" s="17" customFormat="1" ht="105.6" customHeight="1" x14ac:dyDescent="0.25">
      <c r="A36" s="65" t="s">
        <v>46</v>
      </c>
      <c r="B36" s="64" t="s">
        <v>8</v>
      </c>
      <c r="C36" s="68" t="s">
        <v>94</v>
      </c>
      <c r="D36" s="3">
        <v>0</v>
      </c>
      <c r="E36" s="63">
        <v>92.4</v>
      </c>
      <c r="F36" s="52">
        <f t="shared" si="3"/>
        <v>92.4</v>
      </c>
      <c r="G36" s="63">
        <v>92.4</v>
      </c>
      <c r="H36" s="63">
        <v>92.4</v>
      </c>
      <c r="I36" s="52">
        <f t="shared" si="4"/>
        <v>0</v>
      </c>
      <c r="J36" s="52">
        <f t="shared" si="5"/>
        <v>100</v>
      </c>
      <c r="K36" s="62"/>
    </row>
    <row r="37" spans="1:11" s="17" customFormat="1" ht="83.45" customHeight="1" x14ac:dyDescent="0.25">
      <c r="A37" s="16" t="s">
        <v>6</v>
      </c>
      <c r="B37" s="64" t="s">
        <v>8</v>
      </c>
      <c r="C37" s="67" t="s">
        <v>93</v>
      </c>
      <c r="D37" s="3">
        <v>0</v>
      </c>
      <c r="E37" s="63">
        <v>33960.9</v>
      </c>
      <c r="F37" s="52">
        <f t="shared" si="3"/>
        <v>33960.9</v>
      </c>
      <c r="G37" s="63">
        <v>33960.9</v>
      </c>
      <c r="H37" s="63">
        <v>2937.4</v>
      </c>
      <c r="I37" s="52">
        <f t="shared" si="4"/>
        <v>31023.5</v>
      </c>
      <c r="J37" s="52">
        <f t="shared" si="5"/>
        <v>8.6493585270119464</v>
      </c>
      <c r="K37" s="62"/>
    </row>
    <row r="38" spans="1:11" s="17" customFormat="1" ht="51" customHeight="1" x14ac:dyDescent="0.25">
      <c r="A38" s="16" t="s">
        <v>6</v>
      </c>
      <c r="B38" s="64" t="s">
        <v>8</v>
      </c>
      <c r="C38" s="37" t="s">
        <v>92</v>
      </c>
      <c r="D38" s="3">
        <v>0</v>
      </c>
      <c r="E38" s="63">
        <v>1794.7</v>
      </c>
      <c r="F38" s="52">
        <f t="shared" si="3"/>
        <v>1794.7</v>
      </c>
      <c r="G38" s="63">
        <v>1794.7</v>
      </c>
      <c r="H38" s="63">
        <v>30.1</v>
      </c>
      <c r="I38" s="52">
        <f t="shared" si="4"/>
        <v>1764.6000000000001</v>
      </c>
      <c r="J38" s="52">
        <f t="shared" si="5"/>
        <v>1.677160528221987</v>
      </c>
      <c r="K38" s="62"/>
    </row>
    <row r="39" spans="1:11" s="17" customFormat="1" ht="61.5" customHeight="1" x14ac:dyDescent="0.25">
      <c r="A39" s="16" t="s">
        <v>6</v>
      </c>
      <c r="B39" s="64" t="s">
        <v>8</v>
      </c>
      <c r="C39" s="66" t="s">
        <v>91</v>
      </c>
      <c r="D39" s="41">
        <v>3236.2</v>
      </c>
      <c r="E39" s="52">
        <v>3292.2</v>
      </c>
      <c r="F39" s="52">
        <f t="shared" si="3"/>
        <v>56</v>
      </c>
      <c r="G39" s="52">
        <v>3292.2</v>
      </c>
      <c r="H39" s="52">
        <v>3274.7</v>
      </c>
      <c r="I39" s="52">
        <f t="shared" si="4"/>
        <v>17.5</v>
      </c>
      <c r="J39" s="52">
        <f t="shared" si="5"/>
        <v>99.468440556466803</v>
      </c>
      <c r="K39" s="62"/>
    </row>
    <row r="40" spans="1:11" s="17" customFormat="1" ht="68.25" customHeight="1" x14ac:dyDescent="0.25">
      <c r="A40" s="16" t="s">
        <v>6</v>
      </c>
      <c r="B40" s="64" t="s">
        <v>8</v>
      </c>
      <c r="C40" s="66" t="s">
        <v>90</v>
      </c>
      <c r="D40" s="41">
        <v>353.9</v>
      </c>
      <c r="E40" s="52">
        <v>202.5</v>
      </c>
      <c r="F40" s="52">
        <f t="shared" si="3"/>
        <v>-151.39999999999998</v>
      </c>
      <c r="G40" s="52">
        <v>202.5</v>
      </c>
      <c r="H40" s="52">
        <v>0</v>
      </c>
      <c r="I40" s="52">
        <f t="shared" si="4"/>
        <v>202.5</v>
      </c>
      <c r="J40" s="52">
        <f t="shared" si="5"/>
        <v>0</v>
      </c>
      <c r="K40" s="62"/>
    </row>
    <row r="41" spans="1:11" s="17" customFormat="1" ht="62.25" customHeight="1" x14ac:dyDescent="0.25">
      <c r="A41" s="16" t="s">
        <v>6</v>
      </c>
      <c r="B41" s="64" t="s">
        <v>8</v>
      </c>
      <c r="C41" s="66" t="s">
        <v>89</v>
      </c>
      <c r="D41" s="41">
        <v>756.3</v>
      </c>
      <c r="E41" s="52">
        <v>432.7</v>
      </c>
      <c r="F41" s="52">
        <f t="shared" si="3"/>
        <v>-323.59999999999997</v>
      </c>
      <c r="G41" s="52">
        <v>432.7</v>
      </c>
      <c r="H41" s="52">
        <v>0</v>
      </c>
      <c r="I41" s="52">
        <f t="shared" si="4"/>
        <v>432.7</v>
      </c>
      <c r="J41" s="52">
        <f t="shared" si="5"/>
        <v>0</v>
      </c>
      <c r="K41" s="62"/>
    </row>
    <row r="42" spans="1:11" s="17" customFormat="1" ht="63" customHeight="1" x14ac:dyDescent="0.25">
      <c r="A42" s="16" t="s">
        <v>6</v>
      </c>
      <c r="B42" s="64" t="s">
        <v>8</v>
      </c>
      <c r="C42" s="66" t="s">
        <v>88</v>
      </c>
      <c r="D42" s="41">
        <v>1139.2</v>
      </c>
      <c r="E42" s="52">
        <v>651.79999999999995</v>
      </c>
      <c r="F42" s="52">
        <f t="shared" si="3"/>
        <v>-487.40000000000009</v>
      </c>
      <c r="G42" s="52">
        <v>651.79999999999995</v>
      </c>
      <c r="H42" s="52">
        <v>287</v>
      </c>
      <c r="I42" s="52">
        <f t="shared" si="4"/>
        <v>364.79999999999995</v>
      </c>
      <c r="J42" s="52">
        <f t="shared" si="5"/>
        <v>44.031911629334154</v>
      </c>
      <c r="K42" s="62"/>
    </row>
    <row r="43" spans="1:11" s="17" customFormat="1" ht="57" customHeight="1" x14ac:dyDescent="0.25">
      <c r="A43" s="16" t="s">
        <v>6</v>
      </c>
      <c r="B43" s="64" t="s">
        <v>8</v>
      </c>
      <c r="C43" s="66" t="s">
        <v>87</v>
      </c>
      <c r="D43" s="41">
        <v>238</v>
      </c>
      <c r="E43" s="52">
        <v>136.19999999999999</v>
      </c>
      <c r="F43" s="52">
        <f t="shared" si="3"/>
        <v>-101.80000000000001</v>
      </c>
      <c r="G43" s="52">
        <v>136.19999999999999</v>
      </c>
      <c r="H43" s="52">
        <v>136.19999999999999</v>
      </c>
      <c r="I43" s="52">
        <f t="shared" si="4"/>
        <v>0</v>
      </c>
      <c r="J43" s="52">
        <f t="shared" si="5"/>
        <v>100</v>
      </c>
      <c r="K43" s="62"/>
    </row>
    <row r="44" spans="1:11" s="17" customFormat="1" ht="59.25" customHeight="1" x14ac:dyDescent="0.25">
      <c r="A44" s="16" t="s">
        <v>6</v>
      </c>
      <c r="B44" s="64" t="s">
        <v>8</v>
      </c>
      <c r="C44" s="66" t="s">
        <v>86</v>
      </c>
      <c r="D44" s="41">
        <v>238</v>
      </c>
      <c r="E44" s="52">
        <v>136.19999999999999</v>
      </c>
      <c r="F44" s="52">
        <f t="shared" si="3"/>
        <v>-101.80000000000001</v>
      </c>
      <c r="G44" s="52">
        <v>136.19999999999999</v>
      </c>
      <c r="H44" s="52">
        <v>136.19999999999999</v>
      </c>
      <c r="I44" s="52">
        <f t="shared" si="4"/>
        <v>0</v>
      </c>
      <c r="J44" s="52">
        <f t="shared" si="5"/>
        <v>100</v>
      </c>
      <c r="K44" s="62"/>
    </row>
    <row r="45" spans="1:11" s="17" customFormat="1" ht="77.25" customHeight="1" x14ac:dyDescent="0.25">
      <c r="A45" s="16" t="s">
        <v>6</v>
      </c>
      <c r="B45" s="64" t="s">
        <v>8</v>
      </c>
      <c r="C45" s="66" t="s">
        <v>85</v>
      </c>
      <c r="D45" s="41">
        <v>238</v>
      </c>
      <c r="E45" s="52">
        <v>136.19999999999999</v>
      </c>
      <c r="F45" s="52">
        <f t="shared" si="3"/>
        <v>-101.80000000000001</v>
      </c>
      <c r="G45" s="52">
        <v>136.19999999999999</v>
      </c>
      <c r="H45" s="52">
        <v>136.19999999999999</v>
      </c>
      <c r="I45" s="52">
        <f t="shared" si="4"/>
        <v>0</v>
      </c>
      <c r="J45" s="52">
        <f t="shared" si="5"/>
        <v>100</v>
      </c>
      <c r="K45" s="62"/>
    </row>
    <row r="46" spans="1:11" s="17" customFormat="1" ht="77.25" customHeight="1" x14ac:dyDescent="0.25">
      <c r="A46" s="16" t="s">
        <v>6</v>
      </c>
      <c r="B46" s="64" t="s">
        <v>8</v>
      </c>
      <c r="C46" s="66" t="s">
        <v>84</v>
      </c>
      <c r="D46" s="41">
        <v>119</v>
      </c>
      <c r="E46" s="52">
        <v>68.099999999999994</v>
      </c>
      <c r="F46" s="52">
        <f t="shared" si="3"/>
        <v>-50.900000000000006</v>
      </c>
      <c r="G46" s="52">
        <v>68.099999999999994</v>
      </c>
      <c r="H46" s="52">
        <v>68.099999999999994</v>
      </c>
      <c r="I46" s="52">
        <f t="shared" si="4"/>
        <v>0</v>
      </c>
      <c r="J46" s="52">
        <f t="shared" si="5"/>
        <v>100</v>
      </c>
      <c r="K46" s="62"/>
    </row>
    <row r="47" spans="1:11" s="17" customFormat="1" ht="77.25" customHeight="1" x14ac:dyDescent="0.25">
      <c r="A47" s="16" t="s">
        <v>6</v>
      </c>
      <c r="B47" s="64" t="s">
        <v>8</v>
      </c>
      <c r="C47" s="66" t="s">
        <v>83</v>
      </c>
      <c r="D47" s="41">
        <v>119</v>
      </c>
      <c r="E47" s="52">
        <v>68.099999999999994</v>
      </c>
      <c r="F47" s="52">
        <f t="shared" si="3"/>
        <v>-50.900000000000006</v>
      </c>
      <c r="G47" s="52">
        <v>68.099999999999994</v>
      </c>
      <c r="H47" s="52">
        <v>68.099999999999994</v>
      </c>
      <c r="I47" s="52">
        <f t="shared" si="4"/>
        <v>0</v>
      </c>
      <c r="J47" s="52">
        <f t="shared" si="5"/>
        <v>100</v>
      </c>
      <c r="K47" s="62"/>
    </row>
    <row r="48" spans="1:11" s="17" customFormat="1" ht="44.25" customHeight="1" x14ac:dyDescent="0.25">
      <c r="A48" s="16" t="s">
        <v>6</v>
      </c>
      <c r="B48" s="64" t="s">
        <v>8</v>
      </c>
      <c r="C48" s="66" t="s">
        <v>82</v>
      </c>
      <c r="D48" s="41">
        <v>119</v>
      </c>
      <c r="E48" s="52">
        <v>68.099999999999994</v>
      </c>
      <c r="F48" s="52">
        <f t="shared" si="3"/>
        <v>-50.900000000000006</v>
      </c>
      <c r="G48" s="52">
        <v>68.099999999999994</v>
      </c>
      <c r="H48" s="52">
        <v>68.099999999999994</v>
      </c>
      <c r="I48" s="52">
        <f t="shared" si="4"/>
        <v>0</v>
      </c>
      <c r="J48" s="52">
        <f t="shared" si="5"/>
        <v>100</v>
      </c>
      <c r="K48" s="62"/>
    </row>
    <row r="49" spans="1:11" s="17" customFormat="1" ht="44.25" customHeight="1" x14ac:dyDescent="0.25">
      <c r="A49" s="16" t="s">
        <v>6</v>
      </c>
      <c r="B49" s="64" t="s">
        <v>8</v>
      </c>
      <c r="C49" s="66" t="s">
        <v>81</v>
      </c>
      <c r="D49" s="41">
        <v>150</v>
      </c>
      <c r="E49" s="52">
        <v>150</v>
      </c>
      <c r="F49" s="52">
        <f t="shared" si="3"/>
        <v>0</v>
      </c>
      <c r="G49" s="52">
        <v>150</v>
      </c>
      <c r="H49" s="52">
        <v>150</v>
      </c>
      <c r="I49" s="52">
        <f t="shared" si="4"/>
        <v>0</v>
      </c>
      <c r="J49" s="52">
        <f t="shared" si="5"/>
        <v>100</v>
      </c>
      <c r="K49" s="62"/>
    </row>
    <row r="50" spans="1:11" s="17" customFormat="1" ht="44.25" customHeight="1" x14ac:dyDescent="0.25">
      <c r="A50" s="16" t="s">
        <v>6</v>
      </c>
      <c r="B50" s="64" t="s">
        <v>8</v>
      </c>
      <c r="C50" s="66" t="s">
        <v>80</v>
      </c>
      <c r="D50" s="41">
        <v>703.8</v>
      </c>
      <c r="E50" s="52">
        <v>550</v>
      </c>
      <c r="F50" s="52">
        <f t="shared" si="3"/>
        <v>-153.79999999999995</v>
      </c>
      <c r="G50" s="52">
        <v>550</v>
      </c>
      <c r="H50" s="52">
        <v>0</v>
      </c>
      <c r="I50" s="52">
        <f t="shared" si="4"/>
        <v>550</v>
      </c>
      <c r="J50" s="52">
        <f t="shared" si="5"/>
        <v>0</v>
      </c>
      <c r="K50" s="62"/>
    </row>
    <row r="51" spans="1:11" s="17" customFormat="1" ht="44.25" customHeight="1" x14ac:dyDescent="0.25">
      <c r="A51" s="16" t="s">
        <v>6</v>
      </c>
      <c r="B51" s="64" t="s">
        <v>8</v>
      </c>
      <c r="C51" s="66" t="s">
        <v>79</v>
      </c>
      <c r="D51" s="41">
        <v>0</v>
      </c>
      <c r="E51" s="52">
        <v>96.1</v>
      </c>
      <c r="F51" s="52">
        <f t="shared" si="3"/>
        <v>96.1</v>
      </c>
      <c r="G51" s="52">
        <v>96.1</v>
      </c>
      <c r="H51" s="52">
        <v>96.1</v>
      </c>
      <c r="I51" s="52">
        <f t="shared" si="4"/>
        <v>0</v>
      </c>
      <c r="J51" s="52">
        <f t="shared" si="5"/>
        <v>100</v>
      </c>
      <c r="K51" s="62"/>
    </row>
    <row r="52" spans="1:11" s="17" customFormat="1" ht="51" customHeight="1" x14ac:dyDescent="0.25">
      <c r="A52" s="65" t="s">
        <v>3</v>
      </c>
      <c r="B52" s="64" t="s">
        <v>8</v>
      </c>
      <c r="C52" s="37" t="s">
        <v>78</v>
      </c>
      <c r="D52" s="3">
        <v>13.8</v>
      </c>
      <c r="E52" s="63">
        <v>13.8</v>
      </c>
      <c r="F52" s="52">
        <f t="shared" si="3"/>
        <v>0</v>
      </c>
      <c r="G52" s="63">
        <v>13.8</v>
      </c>
      <c r="H52" s="63">
        <v>13.8</v>
      </c>
      <c r="I52" s="52">
        <f t="shared" si="4"/>
        <v>0</v>
      </c>
      <c r="J52" s="52">
        <f t="shared" si="5"/>
        <v>100</v>
      </c>
      <c r="K52" s="62"/>
    </row>
    <row r="53" spans="1:11" s="17" customFormat="1" ht="46.9" customHeight="1" x14ac:dyDescent="0.25">
      <c r="A53" s="65" t="s">
        <v>3</v>
      </c>
      <c r="B53" s="64" t="s">
        <v>8</v>
      </c>
      <c r="C53" s="37" t="s">
        <v>77</v>
      </c>
      <c r="D53" s="3">
        <v>16.2</v>
      </c>
      <c r="E53" s="63">
        <v>16.2</v>
      </c>
      <c r="F53" s="52">
        <f t="shared" si="3"/>
        <v>0</v>
      </c>
      <c r="G53" s="63">
        <v>16.2</v>
      </c>
      <c r="H53" s="63">
        <v>16.2</v>
      </c>
      <c r="I53" s="52">
        <f t="shared" si="4"/>
        <v>0</v>
      </c>
      <c r="J53" s="52">
        <f t="shared" si="5"/>
        <v>100</v>
      </c>
      <c r="K53" s="62"/>
    </row>
    <row r="54" spans="1:11" s="17" customFormat="1" ht="46.9" customHeight="1" x14ac:dyDescent="0.25">
      <c r="A54" s="65" t="s">
        <v>3</v>
      </c>
      <c r="B54" s="64" t="s">
        <v>8</v>
      </c>
      <c r="C54" s="37" t="s">
        <v>76</v>
      </c>
      <c r="D54" s="3">
        <v>127.8</v>
      </c>
      <c r="E54" s="63">
        <v>135.19999999999999</v>
      </c>
      <c r="F54" s="52">
        <f t="shared" si="3"/>
        <v>7.3999999999999915</v>
      </c>
      <c r="G54" s="63">
        <v>135.19999999999999</v>
      </c>
      <c r="H54" s="63">
        <v>135.19999999999999</v>
      </c>
      <c r="I54" s="52">
        <f t="shared" si="4"/>
        <v>0</v>
      </c>
      <c r="J54" s="52">
        <f t="shared" si="5"/>
        <v>100</v>
      </c>
      <c r="K54" s="62"/>
    </row>
    <row r="55" spans="1:11" s="17" customFormat="1" ht="46.9" customHeight="1" x14ac:dyDescent="0.25">
      <c r="A55" s="65" t="s">
        <v>46</v>
      </c>
      <c r="B55" s="64" t="s">
        <v>8</v>
      </c>
      <c r="C55" s="37" t="s">
        <v>26</v>
      </c>
      <c r="D55" s="3">
        <v>7.3</v>
      </c>
      <c r="E55" s="63">
        <v>5</v>
      </c>
      <c r="F55" s="52">
        <f t="shared" si="3"/>
        <v>-2.2999999999999998</v>
      </c>
      <c r="G55" s="63">
        <v>5</v>
      </c>
      <c r="H55" s="63">
        <v>4.3</v>
      </c>
      <c r="I55" s="52">
        <f t="shared" si="4"/>
        <v>0.70000000000000018</v>
      </c>
      <c r="J55" s="52">
        <f t="shared" si="5"/>
        <v>86</v>
      </c>
      <c r="K55" s="62"/>
    </row>
    <row r="56" spans="1:11" ht="19.5" customHeight="1" x14ac:dyDescent="0.25">
      <c r="A56" s="16"/>
      <c r="B56" s="16"/>
      <c r="C56" s="61" t="s">
        <v>1</v>
      </c>
      <c r="D56" s="60">
        <f>SUM(D9:D55)</f>
        <v>57527.600000000013</v>
      </c>
      <c r="E56" s="59">
        <f>SUM(E9:E55)</f>
        <v>211101.50000000009</v>
      </c>
      <c r="F56" s="58">
        <f t="shared" si="3"/>
        <v>153573.90000000008</v>
      </c>
      <c r="G56" s="59">
        <f>SUM(G9:G55)</f>
        <v>211101.50000000009</v>
      </c>
      <c r="H56" s="59">
        <f>SUM(H9:H55)</f>
        <v>163418.00000000006</v>
      </c>
      <c r="I56" s="58">
        <f t="shared" si="4"/>
        <v>47683.500000000029</v>
      </c>
      <c r="J56" s="58">
        <f t="shared" si="5"/>
        <v>77.412050601251053</v>
      </c>
      <c r="K56" s="47"/>
    </row>
    <row r="57" spans="1:11" x14ac:dyDescent="0.25">
      <c r="A57" s="280" t="s">
        <v>12</v>
      </c>
      <c r="B57" s="281"/>
      <c r="C57" s="54" t="s">
        <v>5</v>
      </c>
      <c r="D57" s="3">
        <f>D9+D18+D22+D32+D35</f>
        <v>0</v>
      </c>
      <c r="E57" s="3">
        <f>E9+E18+E22+E32+E35</f>
        <v>54976.4</v>
      </c>
      <c r="F57" s="52">
        <f t="shared" si="3"/>
        <v>54976.4</v>
      </c>
      <c r="G57" s="3">
        <f>G9+G18+G22+G32+G35</f>
        <v>54976.4</v>
      </c>
      <c r="H57" s="3">
        <f>H9+H18+H22+H32+H35</f>
        <v>47507.9</v>
      </c>
      <c r="I57" s="52">
        <f t="shared" si="4"/>
        <v>7468.5</v>
      </c>
      <c r="J57" s="52">
        <f>H57/G57*100</f>
        <v>86.415079925204282</v>
      </c>
      <c r="K57" s="47"/>
    </row>
    <row r="58" spans="1:11" x14ac:dyDescent="0.25">
      <c r="A58" s="193"/>
      <c r="B58" s="194"/>
      <c r="C58" s="55" t="s">
        <v>10</v>
      </c>
      <c r="D58" s="3">
        <f>D10+D12+D14+D15+D16+D17+D19+D20+D21+D23+D24+D25+D26+D27+D28+D29+D30+D31+D33+D34+D36+D37+D38+D39+D40+D41+D42+D43+D44+D45+D46+D47+D48+D49+D50+D51+D52+D53+D54+D55</f>
        <v>57527.600000000013</v>
      </c>
      <c r="E58" s="3">
        <f>E10+E12+E14+E15+E16+E17+E19+E20+E21+E23+E24+E25+E26+E27+E28+E29+E30+E31+E33+E34+E36+E37+E38+E39+E40+E41+E42+E43+E44+E45+E46+E47+E48+E49+E50+E51+E52+E53+E54+E55</f>
        <v>96906.400000000009</v>
      </c>
      <c r="F58" s="52">
        <f t="shared" si="3"/>
        <v>39378.799999999996</v>
      </c>
      <c r="G58" s="3">
        <f>G10+G12+G14+G15+G16+G17+G19+G20+G21+G23+G24+G25+G26+G27+G28+G29+G30+G31+G33+G34+G36+G37+G38+G39+G40+G41+G42+G43+G44+G45+G46+G47+G48+G49+G50+G51+G52+G53+G54+G55</f>
        <v>96906.400000000009</v>
      </c>
      <c r="H58" s="3">
        <f>H10+H12+H14+H15+H16+H17+H19+H20+H21+H23+H24+H25+H26+H27+H28+H29+H30+H31+H33+H34+H36+H37+H38+H39+H40+H41+H42+H43+H44+H45+H46+H47+H48+H49+H50+H51+H52+H53+H54+H55</f>
        <v>61672.099999999984</v>
      </c>
      <c r="I58" s="52">
        <f t="shared" si="4"/>
        <v>35234.300000000025</v>
      </c>
      <c r="J58" s="52">
        <f>H58/G58*100</f>
        <v>63.64089471902782</v>
      </c>
      <c r="K58" s="47"/>
    </row>
    <row r="59" spans="1:11" x14ac:dyDescent="0.25">
      <c r="A59" s="195"/>
      <c r="B59" s="196"/>
      <c r="C59" s="54" t="s">
        <v>75</v>
      </c>
      <c r="D59" s="3">
        <f>D11+D13</f>
        <v>0</v>
      </c>
      <c r="E59" s="3">
        <f>E11+E13</f>
        <v>59218.7</v>
      </c>
      <c r="F59" s="52">
        <f t="shared" si="3"/>
        <v>59218.7</v>
      </c>
      <c r="G59" s="3">
        <f>G11+G13</f>
        <v>59218.7</v>
      </c>
      <c r="H59" s="3">
        <f>H11+H13</f>
        <v>54238</v>
      </c>
      <c r="I59" s="52">
        <f t="shared" si="4"/>
        <v>4980.6999999999971</v>
      </c>
      <c r="J59" s="52">
        <f>H59/G59*100</f>
        <v>91.589312159841413</v>
      </c>
      <c r="K59" s="47"/>
    </row>
    <row r="60" spans="1:11" x14ac:dyDescent="0.25">
      <c r="A60" s="282"/>
      <c r="B60" s="283"/>
      <c r="C60" s="54"/>
      <c r="D60" s="57"/>
      <c r="E60" s="56"/>
      <c r="F60" s="52"/>
      <c r="G60" s="56"/>
      <c r="H60" s="56"/>
      <c r="I60" s="52"/>
      <c r="J60" s="52"/>
      <c r="K60" s="47"/>
    </row>
    <row r="61" spans="1:11" x14ac:dyDescent="0.25">
      <c r="A61" s="280" t="s">
        <v>13</v>
      </c>
      <c r="B61" s="281"/>
      <c r="C61" s="54" t="s">
        <v>6</v>
      </c>
      <c r="D61" s="3">
        <f>D9+D10+D11+D12+D13+D14+D15+D16+D17+D18+D19+D20+D21+D22+D23+D24+D26+D27+D28+D29+D30+D31+D32+D37+D38+D39+D40+D41+D42+D43+D44+D45+D46+D47+D48+D49+D50+D51</f>
        <v>55444.500000000007</v>
      </c>
      <c r="E61" s="3">
        <f>E9+E10+E11+E12+E13+E14+E15+E16+E17+E18+E19+E20+E21+E22+E23+E24+E26+E27+E28+E29+E30+E31+E32+E37+E38+E39+E40+E41+E42+E43+E44+E45+E46+E47+E48+E49+E50+E51</f>
        <v>206957.30000000008</v>
      </c>
      <c r="F61" s="52">
        <f t="shared" si="3"/>
        <v>151512.80000000008</v>
      </c>
      <c r="G61" s="3">
        <f>G9+G10+G11+G12+G13+G14+G15+G16+G17+G18+G19+G20+G21+G22+G23+G24+G26+G27+G28+G29+G30+G31+G32+G37+G38+G39+G40+G41+G42+G43+G44+G45+G46+G47+G48+G49+G50+G51</f>
        <v>206957.30000000008</v>
      </c>
      <c r="H61" s="3">
        <f>H9+H10+H11+H12+H13+H14+H15+H16+H17+H18+H19+H20+H21+H22+H23+H24+H26+H27+H28+H29+H30+H31+H32+H37+H38+H39+H40+H41+H42+H43+H44+H45+H46+H47+H48+H49+H50+H51</f>
        <v>159274.50000000006</v>
      </c>
      <c r="I61" s="52">
        <f t="shared" si="4"/>
        <v>47682.800000000017</v>
      </c>
      <c r="J61" s="52">
        <f>H61/G61*100</f>
        <v>76.960078238361248</v>
      </c>
      <c r="K61" s="47"/>
    </row>
    <row r="62" spans="1:11" x14ac:dyDescent="0.25">
      <c r="A62" s="193"/>
      <c r="B62" s="194"/>
      <c r="C62" s="55" t="s">
        <v>46</v>
      </c>
      <c r="D62" s="3">
        <f>D55+D36+D35+D34+D33+D25</f>
        <v>1925.3</v>
      </c>
      <c r="E62" s="3">
        <f>E55+E36+E35+E34+E33+E25</f>
        <v>3979</v>
      </c>
      <c r="F62" s="52">
        <f t="shared" si="3"/>
        <v>2053.6999999999998</v>
      </c>
      <c r="G62" s="3">
        <f>G55+G36+G35+G34+G33+G25</f>
        <v>3979</v>
      </c>
      <c r="H62" s="3">
        <f>H55+H36+H35+H34+H33+H25</f>
        <v>3978.2999999999997</v>
      </c>
      <c r="I62" s="52">
        <f t="shared" si="4"/>
        <v>0.70000000000027285</v>
      </c>
      <c r="J62" s="52">
        <f>H62/G62*100</f>
        <v>99.982407640110566</v>
      </c>
      <c r="K62" s="47"/>
    </row>
    <row r="63" spans="1:11" s="50" customFormat="1" x14ac:dyDescent="0.25">
      <c r="A63" s="195"/>
      <c r="B63" s="196"/>
      <c r="C63" s="54" t="s">
        <v>3</v>
      </c>
      <c r="D63" s="53">
        <f t="shared" ref="D63:H63" si="6">D52+D53+D54</f>
        <v>157.80000000000001</v>
      </c>
      <c r="E63" s="53">
        <f t="shared" si="6"/>
        <v>165.2</v>
      </c>
      <c r="F63" s="52">
        <f t="shared" si="3"/>
        <v>7.3999999999999773</v>
      </c>
      <c r="G63" s="53">
        <f t="shared" si="6"/>
        <v>165.2</v>
      </c>
      <c r="H63" s="53">
        <f t="shared" si="6"/>
        <v>165.2</v>
      </c>
      <c r="I63" s="52">
        <f t="shared" si="4"/>
        <v>0</v>
      </c>
      <c r="J63" s="52">
        <f>H63/G63*100</f>
        <v>100</v>
      </c>
      <c r="K63" s="51"/>
    </row>
    <row r="64" spans="1:11" x14ac:dyDescent="0.25">
      <c r="D64" s="30"/>
      <c r="E64" s="30"/>
      <c r="F64" s="30"/>
      <c r="G64" s="30"/>
      <c r="H64" s="49"/>
      <c r="I64" s="49"/>
      <c r="J64" s="30"/>
    </row>
    <row r="65" spans="4:10" x14ac:dyDescent="0.25">
      <c r="D65" s="30"/>
      <c r="E65" s="30"/>
      <c r="F65" s="30"/>
      <c r="G65" s="30"/>
      <c r="H65" s="49"/>
      <c r="I65" s="49"/>
      <c r="J65" s="30"/>
    </row>
  </sheetData>
  <mergeCells count="18">
    <mergeCell ref="A9:A11"/>
    <mergeCell ref="C9:C11"/>
    <mergeCell ref="C18:C19"/>
    <mergeCell ref="A57:B59"/>
    <mergeCell ref="A61:B63"/>
    <mergeCell ref="A60:B60"/>
    <mergeCell ref="A6:A7"/>
    <mergeCell ref="B6:B7"/>
    <mergeCell ref="C6:C7"/>
    <mergeCell ref="D6:D7"/>
    <mergeCell ref="E6:E7"/>
    <mergeCell ref="G6:G7"/>
    <mergeCell ref="H6:H7"/>
    <mergeCell ref="G4:J4"/>
    <mergeCell ref="B5:J5"/>
    <mergeCell ref="I6:I7"/>
    <mergeCell ref="J6:J7"/>
    <mergeCell ref="F6:F7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J2" sqref="J2"/>
    </sheetView>
  </sheetViews>
  <sheetFormatPr defaultColWidth="9.140625" defaultRowHeight="15" x14ac:dyDescent="0.25"/>
  <cols>
    <col min="1" max="1" width="15.7109375" style="75" customWidth="1"/>
    <col min="2" max="2" width="17.42578125" style="75" customWidth="1"/>
    <col min="3" max="3" width="41.5703125" style="77" customWidth="1"/>
    <col min="4" max="4" width="22.42578125" style="75" customWidth="1"/>
    <col min="5" max="5" width="20" style="76" customWidth="1"/>
    <col min="6" max="6" width="14.5703125" style="75" customWidth="1"/>
    <col min="7" max="7" width="14.7109375" style="76" customWidth="1"/>
    <col min="8" max="8" width="14.5703125" style="76" customWidth="1"/>
    <col min="9" max="9" width="13.28515625" style="75" customWidth="1"/>
    <col min="10" max="10" width="14.42578125" style="75" customWidth="1"/>
    <col min="11" max="16384" width="9.140625" style="75"/>
  </cols>
  <sheetData>
    <row r="1" spans="1:11" ht="15.75" x14ac:dyDescent="0.25">
      <c r="I1"/>
      <c r="J1" s="38" t="s">
        <v>304</v>
      </c>
    </row>
    <row r="2" spans="1:11" ht="15.75" x14ac:dyDescent="0.25">
      <c r="I2"/>
      <c r="J2" s="38" t="s">
        <v>53</v>
      </c>
    </row>
    <row r="3" spans="1:11" ht="15.75" x14ac:dyDescent="0.25">
      <c r="I3"/>
      <c r="J3" s="38" t="s">
        <v>297</v>
      </c>
    </row>
    <row r="4" spans="1:11" x14ac:dyDescent="0.25">
      <c r="G4" s="100"/>
      <c r="J4" s="99"/>
    </row>
    <row r="5" spans="1:11" ht="31.5" customHeight="1" x14ac:dyDescent="0.25">
      <c r="A5" s="284" t="s">
        <v>296</v>
      </c>
      <c r="B5" s="218"/>
      <c r="C5" s="218"/>
      <c r="D5" s="218"/>
      <c r="E5" s="218"/>
      <c r="F5" s="218"/>
      <c r="G5" s="218"/>
      <c r="H5" s="218"/>
      <c r="I5" s="218"/>
      <c r="J5" s="218"/>
    </row>
    <row r="6" spans="1:11" ht="87" customHeight="1" x14ac:dyDescent="0.25">
      <c r="A6" s="200" t="s">
        <v>2</v>
      </c>
      <c r="B6" s="200" t="s">
        <v>4</v>
      </c>
      <c r="C6" s="203" t="s">
        <v>0</v>
      </c>
      <c r="D6" s="210" t="s">
        <v>140</v>
      </c>
      <c r="E6" s="210" t="s">
        <v>257</v>
      </c>
      <c r="F6" s="205" t="s">
        <v>11</v>
      </c>
      <c r="G6" s="207" t="s">
        <v>49</v>
      </c>
      <c r="H6" s="265" t="s">
        <v>15</v>
      </c>
      <c r="I6" s="205" t="s">
        <v>14</v>
      </c>
      <c r="J6" s="209" t="s">
        <v>16</v>
      </c>
    </row>
    <row r="7" spans="1:11" ht="18.75" customHeight="1" x14ac:dyDescent="0.25">
      <c r="A7" s="201"/>
      <c r="B7" s="202"/>
      <c r="C7" s="204"/>
      <c r="D7" s="202"/>
      <c r="E7" s="247"/>
      <c r="F7" s="206"/>
      <c r="G7" s="285"/>
      <c r="H7" s="265"/>
      <c r="I7" s="206"/>
      <c r="J7" s="209"/>
    </row>
    <row r="8" spans="1:11" x14ac:dyDescent="0.25">
      <c r="A8" s="98">
        <v>1</v>
      </c>
      <c r="B8" s="97">
        <v>2</v>
      </c>
      <c r="C8" s="96">
        <v>3</v>
      </c>
      <c r="D8" s="95" t="s">
        <v>17</v>
      </c>
      <c r="E8" s="95" t="s">
        <v>18</v>
      </c>
      <c r="F8" s="93">
        <v>6</v>
      </c>
      <c r="G8" s="94">
        <v>7</v>
      </c>
      <c r="H8" s="94">
        <v>8</v>
      </c>
      <c r="I8" s="94">
        <v>9</v>
      </c>
      <c r="J8" s="93">
        <v>10</v>
      </c>
    </row>
    <row r="9" spans="1:11" s="90" customFormat="1" ht="40.9" customHeight="1" x14ac:dyDescent="0.25">
      <c r="A9" s="92" t="s">
        <v>37</v>
      </c>
      <c r="B9" s="92" t="s">
        <v>8</v>
      </c>
      <c r="C9" s="89" t="s">
        <v>55</v>
      </c>
      <c r="D9" s="188">
        <v>3238.8</v>
      </c>
      <c r="E9" s="188">
        <v>3516.8</v>
      </c>
      <c r="F9" s="179">
        <f t="shared" ref="F9:F32" si="0">E9-D9</f>
        <v>278</v>
      </c>
      <c r="G9" s="188">
        <v>3516.8</v>
      </c>
      <c r="H9" s="188">
        <v>3516.8</v>
      </c>
      <c r="I9" s="188">
        <f>G9-H9</f>
        <v>0</v>
      </c>
      <c r="J9" s="179">
        <f>H9/G9*100</f>
        <v>100</v>
      </c>
      <c r="K9" s="91"/>
    </row>
    <row r="10" spans="1:11" ht="46.5" customHeight="1" x14ac:dyDescent="0.25">
      <c r="A10" s="87" t="s">
        <v>37</v>
      </c>
      <c r="B10" s="87" t="s">
        <v>8</v>
      </c>
      <c r="C10" s="89" t="s">
        <v>139</v>
      </c>
      <c r="D10" s="85">
        <v>8692</v>
      </c>
      <c r="E10" s="84">
        <v>8993.1</v>
      </c>
      <c r="F10" s="179">
        <f t="shared" si="0"/>
        <v>301.10000000000036</v>
      </c>
      <c r="G10" s="84">
        <v>8993.1</v>
      </c>
      <c r="H10" s="84">
        <v>9150.6</v>
      </c>
      <c r="I10" s="188">
        <f>G10-H10</f>
        <v>-157.5</v>
      </c>
      <c r="J10" s="179">
        <f>H10/G10*100</f>
        <v>101.75134269606698</v>
      </c>
      <c r="K10" s="88"/>
    </row>
    <row r="11" spans="1:11" ht="63" customHeight="1" x14ac:dyDescent="0.25">
      <c r="A11" s="65" t="s">
        <v>46</v>
      </c>
      <c r="B11" s="87" t="s">
        <v>8</v>
      </c>
      <c r="C11" s="86" t="s">
        <v>138</v>
      </c>
      <c r="D11" s="85">
        <v>50</v>
      </c>
      <c r="E11" s="84">
        <v>37.200000000000003</v>
      </c>
      <c r="F11" s="179">
        <f t="shared" si="0"/>
        <v>-12.799999999999997</v>
      </c>
      <c r="G11" s="84">
        <v>37.200000000000003</v>
      </c>
      <c r="H11" s="84">
        <v>37.200000000000003</v>
      </c>
      <c r="I11" s="188">
        <f>G11-H11</f>
        <v>0</v>
      </c>
      <c r="J11" s="179">
        <f>H11/G11*100</f>
        <v>100</v>
      </c>
    </row>
    <row r="12" spans="1:11" ht="81.75" customHeight="1" x14ac:dyDescent="0.25">
      <c r="A12" s="87" t="s">
        <v>37</v>
      </c>
      <c r="B12" s="87" t="s">
        <v>8</v>
      </c>
      <c r="C12" s="86" t="s">
        <v>137</v>
      </c>
      <c r="D12" s="85">
        <v>150</v>
      </c>
      <c r="E12" s="84">
        <v>0</v>
      </c>
      <c r="F12" s="179">
        <f t="shared" si="0"/>
        <v>-150</v>
      </c>
      <c r="G12" s="84">
        <v>0</v>
      </c>
      <c r="H12" s="84">
        <v>0</v>
      </c>
      <c r="I12" s="188">
        <v>0</v>
      </c>
      <c r="J12" s="179">
        <v>0</v>
      </c>
    </row>
    <row r="13" spans="1:11" ht="80.25" customHeight="1" x14ac:dyDescent="0.25">
      <c r="A13" s="87" t="s">
        <v>37</v>
      </c>
      <c r="B13" s="87" t="s">
        <v>8</v>
      </c>
      <c r="C13" s="86" t="s">
        <v>136</v>
      </c>
      <c r="D13" s="85">
        <v>42.5</v>
      </c>
      <c r="E13" s="84">
        <v>42.5</v>
      </c>
      <c r="F13" s="179">
        <f t="shared" si="0"/>
        <v>0</v>
      </c>
      <c r="G13" s="84">
        <v>42.5</v>
      </c>
      <c r="H13" s="84">
        <v>42.5</v>
      </c>
      <c r="I13" s="188">
        <f t="shared" ref="I13:I32" si="1">G13-H13</f>
        <v>0</v>
      </c>
      <c r="J13" s="179">
        <f t="shared" ref="J13:J23" si="2">H13/G13*100</f>
        <v>100</v>
      </c>
    </row>
    <row r="14" spans="1:11" ht="56.25" customHeight="1" x14ac:dyDescent="0.25">
      <c r="A14" s="87" t="s">
        <v>37</v>
      </c>
      <c r="B14" s="87" t="s">
        <v>8</v>
      </c>
      <c r="C14" s="86" t="s">
        <v>135</v>
      </c>
      <c r="D14" s="85">
        <v>100</v>
      </c>
      <c r="E14" s="84">
        <v>17</v>
      </c>
      <c r="F14" s="179">
        <f t="shared" si="0"/>
        <v>-83</v>
      </c>
      <c r="G14" s="84">
        <v>17</v>
      </c>
      <c r="H14" s="84">
        <v>17</v>
      </c>
      <c r="I14" s="188">
        <f t="shared" si="1"/>
        <v>0</v>
      </c>
      <c r="J14" s="179">
        <f t="shared" si="2"/>
        <v>100</v>
      </c>
    </row>
    <row r="15" spans="1:11" ht="63" x14ac:dyDescent="0.25">
      <c r="A15" s="87" t="s">
        <v>37</v>
      </c>
      <c r="B15" s="87" t="s">
        <v>8</v>
      </c>
      <c r="C15" s="86" t="s">
        <v>126</v>
      </c>
      <c r="D15" s="85">
        <v>0</v>
      </c>
      <c r="E15" s="84">
        <v>169.4</v>
      </c>
      <c r="F15" s="179">
        <f t="shared" si="0"/>
        <v>169.4</v>
      </c>
      <c r="G15" s="84">
        <v>169.4</v>
      </c>
      <c r="H15" s="84">
        <v>157.6</v>
      </c>
      <c r="I15" s="188">
        <f t="shared" si="1"/>
        <v>11.800000000000011</v>
      </c>
      <c r="J15" s="179">
        <f t="shared" si="2"/>
        <v>93.034238488783942</v>
      </c>
    </row>
    <row r="16" spans="1:11" ht="60.6" customHeight="1" x14ac:dyDescent="0.25">
      <c r="A16" s="87" t="s">
        <v>37</v>
      </c>
      <c r="B16" s="87" t="s">
        <v>8</v>
      </c>
      <c r="C16" s="86" t="s">
        <v>134</v>
      </c>
      <c r="D16" s="85">
        <v>1378.4</v>
      </c>
      <c r="E16" s="84">
        <v>1392.2</v>
      </c>
      <c r="F16" s="179">
        <f t="shared" si="0"/>
        <v>13.799999999999955</v>
      </c>
      <c r="G16" s="84">
        <v>1392.2</v>
      </c>
      <c r="H16" s="84">
        <v>1392.2</v>
      </c>
      <c r="I16" s="188">
        <f t="shared" si="1"/>
        <v>0</v>
      </c>
      <c r="J16" s="179">
        <f t="shared" si="2"/>
        <v>100</v>
      </c>
    </row>
    <row r="17" spans="1:11" ht="57.75" customHeight="1" x14ac:dyDescent="0.25">
      <c r="A17" s="87" t="s">
        <v>37</v>
      </c>
      <c r="B17" s="87" t="s">
        <v>8</v>
      </c>
      <c r="C17" s="86" t="s">
        <v>133</v>
      </c>
      <c r="D17" s="85">
        <v>2502.6999999999998</v>
      </c>
      <c r="E17" s="84">
        <v>3106.5</v>
      </c>
      <c r="F17" s="179">
        <f t="shared" si="0"/>
        <v>603.80000000000018</v>
      </c>
      <c r="G17" s="84">
        <v>3106.5</v>
      </c>
      <c r="H17" s="84">
        <v>3106.5</v>
      </c>
      <c r="I17" s="188">
        <f t="shared" si="1"/>
        <v>0</v>
      </c>
      <c r="J17" s="179">
        <f t="shared" si="2"/>
        <v>100</v>
      </c>
    </row>
    <row r="18" spans="1:11" ht="57" customHeight="1" x14ac:dyDescent="0.25">
      <c r="A18" s="87" t="s">
        <v>37</v>
      </c>
      <c r="B18" s="87" t="s">
        <v>8</v>
      </c>
      <c r="C18" s="86" t="s">
        <v>132</v>
      </c>
      <c r="D18" s="85">
        <v>6395</v>
      </c>
      <c r="E18" s="84">
        <v>5848.1</v>
      </c>
      <c r="F18" s="179">
        <f t="shared" si="0"/>
        <v>-546.89999999999964</v>
      </c>
      <c r="G18" s="84">
        <v>5848.1</v>
      </c>
      <c r="H18" s="84">
        <v>5774.1</v>
      </c>
      <c r="I18" s="188">
        <f t="shared" si="1"/>
        <v>74</v>
      </c>
      <c r="J18" s="179">
        <f t="shared" si="2"/>
        <v>98.734631760742815</v>
      </c>
    </row>
    <row r="19" spans="1:11" ht="78" customHeight="1" x14ac:dyDescent="0.25">
      <c r="A19" s="87" t="s">
        <v>37</v>
      </c>
      <c r="B19" s="87" t="s">
        <v>8</v>
      </c>
      <c r="C19" s="86" t="s">
        <v>131</v>
      </c>
      <c r="D19" s="85">
        <v>1998.9</v>
      </c>
      <c r="E19" s="84">
        <v>1691.7</v>
      </c>
      <c r="F19" s="179">
        <f t="shared" si="0"/>
        <v>-307.20000000000005</v>
      </c>
      <c r="G19" s="84">
        <v>1691.7</v>
      </c>
      <c r="H19" s="84">
        <v>1691.7</v>
      </c>
      <c r="I19" s="188">
        <f t="shared" si="1"/>
        <v>0</v>
      </c>
      <c r="J19" s="179">
        <f t="shared" si="2"/>
        <v>100</v>
      </c>
    </row>
    <row r="20" spans="1:11" ht="55.5" customHeight="1" x14ac:dyDescent="0.25">
      <c r="A20" s="87" t="s">
        <v>37</v>
      </c>
      <c r="B20" s="87" t="s">
        <v>8</v>
      </c>
      <c r="C20" s="86" t="s">
        <v>130</v>
      </c>
      <c r="D20" s="85">
        <v>871.8</v>
      </c>
      <c r="E20" s="84">
        <v>760.1</v>
      </c>
      <c r="F20" s="179">
        <f t="shared" si="0"/>
        <v>-111.69999999999993</v>
      </c>
      <c r="G20" s="84">
        <v>760.1</v>
      </c>
      <c r="H20" s="84">
        <v>760.1</v>
      </c>
      <c r="I20" s="188">
        <f t="shared" si="1"/>
        <v>0</v>
      </c>
      <c r="J20" s="179">
        <f t="shared" si="2"/>
        <v>100</v>
      </c>
    </row>
    <row r="21" spans="1:11" ht="35.25" customHeight="1" x14ac:dyDescent="0.25">
      <c r="A21" s="87" t="s">
        <v>37</v>
      </c>
      <c r="B21" s="87" t="s">
        <v>8</v>
      </c>
      <c r="C21" s="86" t="s">
        <v>129</v>
      </c>
      <c r="D21" s="85">
        <v>518.70000000000005</v>
      </c>
      <c r="E21" s="84">
        <v>458.9</v>
      </c>
      <c r="F21" s="179">
        <f t="shared" si="0"/>
        <v>-59.800000000000068</v>
      </c>
      <c r="G21" s="84">
        <v>458.9</v>
      </c>
      <c r="H21" s="84">
        <v>458.9</v>
      </c>
      <c r="I21" s="188">
        <f t="shared" si="1"/>
        <v>0</v>
      </c>
      <c r="J21" s="179">
        <f t="shared" si="2"/>
        <v>100</v>
      </c>
    </row>
    <row r="22" spans="1:11" ht="47.25" x14ac:dyDescent="0.25">
      <c r="A22" s="87" t="s">
        <v>37</v>
      </c>
      <c r="B22" s="87" t="s">
        <v>8</v>
      </c>
      <c r="C22" s="86" t="s">
        <v>128</v>
      </c>
      <c r="D22" s="85">
        <v>789.8</v>
      </c>
      <c r="E22" s="84">
        <v>1265.5999999999999</v>
      </c>
      <c r="F22" s="179">
        <f t="shared" si="0"/>
        <v>475.79999999999995</v>
      </c>
      <c r="G22" s="84">
        <v>1265.5999999999999</v>
      </c>
      <c r="H22" s="84">
        <v>1265.5999999999999</v>
      </c>
      <c r="I22" s="188">
        <f t="shared" si="1"/>
        <v>0</v>
      </c>
      <c r="J22" s="179">
        <f t="shared" si="2"/>
        <v>100</v>
      </c>
    </row>
    <row r="23" spans="1:11" ht="31.5" x14ac:dyDescent="0.25">
      <c r="A23" s="87" t="s">
        <v>37</v>
      </c>
      <c r="B23" s="87" t="s">
        <v>8</v>
      </c>
      <c r="C23" s="86" t="s">
        <v>127</v>
      </c>
      <c r="D23" s="85">
        <v>333</v>
      </c>
      <c r="E23" s="84">
        <v>333</v>
      </c>
      <c r="F23" s="179">
        <f t="shared" si="0"/>
        <v>0</v>
      </c>
      <c r="G23" s="84">
        <v>333</v>
      </c>
      <c r="H23" s="84">
        <v>333</v>
      </c>
      <c r="I23" s="188">
        <f t="shared" si="1"/>
        <v>0</v>
      </c>
      <c r="J23" s="179">
        <f t="shared" si="2"/>
        <v>100</v>
      </c>
    </row>
    <row r="24" spans="1:11" ht="72" customHeight="1" x14ac:dyDescent="0.25">
      <c r="A24" s="87" t="s">
        <v>37</v>
      </c>
      <c r="B24" s="87" t="s">
        <v>8</v>
      </c>
      <c r="C24" s="86" t="s">
        <v>126</v>
      </c>
      <c r="D24" s="85">
        <v>200</v>
      </c>
      <c r="E24" s="84">
        <v>0</v>
      </c>
      <c r="F24" s="179">
        <f t="shared" si="0"/>
        <v>-200</v>
      </c>
      <c r="G24" s="84">
        <v>0</v>
      </c>
      <c r="H24" s="84">
        <v>0</v>
      </c>
      <c r="I24" s="188">
        <f t="shared" si="1"/>
        <v>0</v>
      </c>
      <c r="J24" s="179">
        <v>0</v>
      </c>
    </row>
    <row r="25" spans="1:11" ht="62.25" customHeight="1" x14ac:dyDescent="0.25">
      <c r="A25" s="87" t="s">
        <v>37</v>
      </c>
      <c r="B25" s="87" t="s">
        <v>8</v>
      </c>
      <c r="C25" s="86" t="s">
        <v>125</v>
      </c>
      <c r="D25" s="85">
        <v>795.3</v>
      </c>
      <c r="E25" s="84">
        <v>799.1</v>
      </c>
      <c r="F25" s="179">
        <f t="shared" si="0"/>
        <v>3.8000000000000682</v>
      </c>
      <c r="G25" s="84">
        <v>799.1</v>
      </c>
      <c r="H25" s="84">
        <v>799.1</v>
      </c>
      <c r="I25" s="188">
        <f t="shared" si="1"/>
        <v>0</v>
      </c>
      <c r="J25" s="179">
        <f>H25/G25*100</f>
        <v>100</v>
      </c>
    </row>
    <row r="26" spans="1:11" ht="60" customHeight="1" x14ac:dyDescent="0.25">
      <c r="A26" s="87" t="s">
        <v>37</v>
      </c>
      <c r="B26" s="87" t="s">
        <v>8</v>
      </c>
      <c r="C26" s="86" t="s">
        <v>124</v>
      </c>
      <c r="D26" s="85">
        <v>880</v>
      </c>
      <c r="E26" s="84">
        <v>4999</v>
      </c>
      <c r="F26" s="179">
        <f t="shared" si="0"/>
        <v>4119</v>
      </c>
      <c r="G26" s="84">
        <v>4999</v>
      </c>
      <c r="H26" s="84">
        <v>3263</v>
      </c>
      <c r="I26" s="188">
        <f t="shared" si="1"/>
        <v>1736</v>
      </c>
      <c r="J26" s="179">
        <f>H26/G26*100</f>
        <v>65.273054610922188</v>
      </c>
    </row>
    <row r="27" spans="1:11" ht="64.5" customHeight="1" x14ac:dyDescent="0.25">
      <c r="A27" s="87" t="s">
        <v>37</v>
      </c>
      <c r="B27" s="87" t="s">
        <v>8</v>
      </c>
      <c r="C27" s="86" t="s">
        <v>123</v>
      </c>
      <c r="D27" s="85">
        <v>625.9</v>
      </c>
      <c r="E27" s="84">
        <v>477.8</v>
      </c>
      <c r="F27" s="179">
        <f t="shared" si="0"/>
        <v>-148.09999999999997</v>
      </c>
      <c r="G27" s="84">
        <v>477.8</v>
      </c>
      <c r="H27" s="84">
        <v>477.8</v>
      </c>
      <c r="I27" s="188">
        <f t="shared" si="1"/>
        <v>0</v>
      </c>
      <c r="J27" s="179">
        <f>H27/G27*100</f>
        <v>100</v>
      </c>
    </row>
    <row r="28" spans="1:11" ht="87" customHeight="1" x14ac:dyDescent="0.25">
      <c r="A28" s="87" t="s">
        <v>37</v>
      </c>
      <c r="B28" s="87" t="s">
        <v>8</v>
      </c>
      <c r="C28" s="86" t="s">
        <v>122</v>
      </c>
      <c r="D28" s="85">
        <v>0</v>
      </c>
      <c r="E28" s="84">
        <v>113.6</v>
      </c>
      <c r="F28" s="179">
        <f t="shared" si="0"/>
        <v>113.6</v>
      </c>
      <c r="G28" s="84">
        <v>113.6</v>
      </c>
      <c r="H28" s="84">
        <v>109</v>
      </c>
      <c r="I28" s="188">
        <f t="shared" si="1"/>
        <v>4.5999999999999943</v>
      </c>
      <c r="J28" s="179">
        <f>H28/G28*100</f>
        <v>95.950704225352112</v>
      </c>
    </row>
    <row r="29" spans="1:11" s="79" customFormat="1" ht="15.75" x14ac:dyDescent="0.2">
      <c r="A29" s="83"/>
      <c r="B29" s="83"/>
      <c r="C29" s="82" t="s">
        <v>1</v>
      </c>
      <c r="D29" s="81">
        <f>SUM(D9:D28)</f>
        <v>29562.799999999999</v>
      </c>
      <c r="E29" s="80">
        <f>SUM(E9:E28)</f>
        <v>34021.599999999999</v>
      </c>
      <c r="F29" s="178">
        <f t="shared" si="0"/>
        <v>4458.7999999999993</v>
      </c>
      <c r="G29" s="80">
        <f>SUM(G9:G28)</f>
        <v>34021.599999999999</v>
      </c>
      <c r="H29" s="80">
        <f>SUM(H9:H28)</f>
        <v>32352.699999999997</v>
      </c>
      <c r="I29" s="189">
        <f t="shared" si="1"/>
        <v>1668.9000000000015</v>
      </c>
      <c r="J29" s="178">
        <f>H29/G29*100</f>
        <v>95.094586968278975</v>
      </c>
    </row>
    <row r="30" spans="1:11" x14ac:dyDescent="0.25">
      <c r="C30" s="78"/>
      <c r="D30" s="88"/>
      <c r="E30" s="190"/>
      <c r="F30" s="188"/>
      <c r="G30" s="190"/>
      <c r="H30" s="190"/>
      <c r="I30" s="188"/>
      <c r="J30" s="179"/>
    </row>
    <row r="31" spans="1:11" customFormat="1" x14ac:dyDescent="0.25">
      <c r="A31" s="280" t="s">
        <v>36</v>
      </c>
      <c r="B31" s="281"/>
      <c r="C31" s="54" t="s">
        <v>37</v>
      </c>
      <c r="D31" s="3">
        <f>D29-D32</f>
        <v>29512.799999999999</v>
      </c>
      <c r="E31" s="3">
        <f>E29-E32</f>
        <v>33984.400000000001</v>
      </c>
      <c r="F31" s="188">
        <f t="shared" si="0"/>
        <v>4471.6000000000022</v>
      </c>
      <c r="G31" s="3">
        <f>G29-G32</f>
        <v>33984.400000000001</v>
      </c>
      <c r="H31" s="3">
        <f>H29-H32</f>
        <v>32315.499999999996</v>
      </c>
      <c r="I31" s="188">
        <f t="shared" si="1"/>
        <v>1668.9000000000051</v>
      </c>
      <c r="J31" s="179">
        <f>H31/G31*100</f>
        <v>95.08921740563315</v>
      </c>
      <c r="K31" s="47"/>
    </row>
    <row r="32" spans="1:11" customFormat="1" x14ac:dyDescent="0.25">
      <c r="A32" s="195"/>
      <c r="B32" s="196"/>
      <c r="C32" s="55" t="s">
        <v>46</v>
      </c>
      <c r="D32" s="3">
        <f t="shared" ref="D32:H32" si="3">D11</f>
        <v>50</v>
      </c>
      <c r="E32" s="3">
        <f t="shared" si="3"/>
        <v>37.200000000000003</v>
      </c>
      <c r="F32" s="188">
        <f t="shared" si="0"/>
        <v>-12.799999999999997</v>
      </c>
      <c r="G32" s="3">
        <f t="shared" si="3"/>
        <v>37.200000000000003</v>
      </c>
      <c r="H32" s="3">
        <f t="shared" si="3"/>
        <v>37.200000000000003</v>
      </c>
      <c r="I32" s="188">
        <f t="shared" si="1"/>
        <v>0</v>
      </c>
      <c r="J32" s="179">
        <f>H32/G32*100</f>
        <v>100</v>
      </c>
      <c r="K32" s="47"/>
    </row>
  </sheetData>
  <mergeCells count="12">
    <mergeCell ref="A31:B32"/>
    <mergeCell ref="D6:D7"/>
    <mergeCell ref="E6:E7"/>
    <mergeCell ref="A5:J5"/>
    <mergeCell ref="F6:F7"/>
    <mergeCell ref="G6:G7"/>
    <mergeCell ref="H6:H7"/>
    <mergeCell ref="I6:I7"/>
    <mergeCell ref="J6:J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J2" sqref="J2"/>
    </sheetView>
  </sheetViews>
  <sheetFormatPr defaultRowHeight="15" x14ac:dyDescent="0.25"/>
  <cols>
    <col min="1" max="1" width="17.85546875" customWidth="1"/>
    <col min="2" max="2" width="17.28515625" customWidth="1"/>
    <col min="3" max="3" width="40.5703125" customWidth="1"/>
    <col min="4" max="4" width="21.42578125" customWidth="1"/>
    <col min="5" max="5" width="21.7109375" customWidth="1"/>
    <col min="6" max="6" width="14.28515625" customWidth="1"/>
    <col min="7" max="7" width="15.85546875" customWidth="1"/>
    <col min="8" max="8" width="16" customWidth="1"/>
    <col min="9" max="10" width="14" customWidth="1"/>
  </cols>
  <sheetData>
    <row r="1" spans="1:12" ht="15.75" x14ac:dyDescent="0.25">
      <c r="J1" s="38" t="s">
        <v>305</v>
      </c>
    </row>
    <row r="2" spans="1:12" ht="15.75" x14ac:dyDescent="0.25">
      <c r="J2" s="38" t="s">
        <v>53</v>
      </c>
    </row>
    <row r="3" spans="1:12" ht="15.75" x14ac:dyDescent="0.25">
      <c r="G3" s="32"/>
      <c r="J3" s="38" t="s">
        <v>297</v>
      </c>
    </row>
    <row r="4" spans="1:12" ht="39" customHeight="1" x14ac:dyDescent="0.3">
      <c r="A4" s="217" t="s">
        <v>43</v>
      </c>
      <c r="B4" s="291"/>
      <c r="C4" s="291"/>
      <c r="D4" s="291"/>
      <c r="E4" s="291"/>
      <c r="F4" s="291"/>
      <c r="G4" s="291"/>
      <c r="H4" s="291"/>
      <c r="I4" s="291"/>
      <c r="J4" s="291"/>
      <c r="K4" s="14"/>
      <c r="L4" s="14"/>
    </row>
    <row r="5" spans="1:12" ht="88.5" customHeight="1" x14ac:dyDescent="0.25">
      <c r="A5" s="200" t="s">
        <v>2</v>
      </c>
      <c r="B5" s="200" t="s">
        <v>4</v>
      </c>
      <c r="C5" s="203" t="s">
        <v>0</v>
      </c>
      <c r="D5" s="219" t="s">
        <v>44</v>
      </c>
      <c r="E5" s="219" t="s">
        <v>52</v>
      </c>
      <c r="F5" s="205" t="s">
        <v>11</v>
      </c>
      <c r="G5" s="207" t="s">
        <v>49</v>
      </c>
      <c r="H5" s="209" t="s">
        <v>15</v>
      </c>
      <c r="I5" s="205" t="s">
        <v>14</v>
      </c>
      <c r="J5" s="209" t="s">
        <v>16</v>
      </c>
      <c r="K5" s="17"/>
      <c r="L5" s="17"/>
    </row>
    <row r="6" spans="1:12" ht="24.75" customHeight="1" x14ac:dyDescent="0.25">
      <c r="A6" s="201"/>
      <c r="B6" s="202"/>
      <c r="C6" s="204"/>
      <c r="D6" s="247"/>
      <c r="E6" s="247"/>
      <c r="F6" s="206"/>
      <c r="G6" s="285"/>
      <c r="H6" s="209"/>
      <c r="I6" s="206"/>
      <c r="J6" s="209"/>
      <c r="K6" s="17"/>
      <c r="L6" s="17"/>
    </row>
    <row r="7" spans="1:12" ht="18.75" customHeight="1" x14ac:dyDescent="0.25">
      <c r="A7" s="7">
        <v>1</v>
      </c>
      <c r="B7" s="18">
        <v>2</v>
      </c>
      <c r="C7" s="19">
        <v>3</v>
      </c>
      <c r="D7" s="20" t="s">
        <v>17</v>
      </c>
      <c r="E7" s="20" t="s">
        <v>18</v>
      </c>
      <c r="F7" s="18">
        <v>6</v>
      </c>
      <c r="G7" s="28">
        <v>7</v>
      </c>
      <c r="H7" s="18">
        <v>8</v>
      </c>
      <c r="I7" s="18">
        <v>9</v>
      </c>
      <c r="J7" s="15">
        <v>10</v>
      </c>
      <c r="K7" s="17"/>
      <c r="L7" s="17"/>
    </row>
    <row r="8" spans="1:12" ht="15.75" customHeight="1" x14ac:dyDescent="0.25">
      <c r="A8" s="287" t="s">
        <v>22</v>
      </c>
      <c r="B8" s="288"/>
      <c r="C8" s="288"/>
      <c r="D8" s="288"/>
      <c r="E8" s="288"/>
      <c r="F8" s="288"/>
      <c r="G8" s="288"/>
      <c r="H8" s="288"/>
      <c r="I8" s="288"/>
      <c r="J8" s="283"/>
      <c r="K8" s="17"/>
      <c r="L8" s="17"/>
    </row>
    <row r="9" spans="1:12" ht="30" customHeight="1" x14ac:dyDescent="0.25">
      <c r="A9" s="15" t="s">
        <v>7</v>
      </c>
      <c r="B9" s="23" t="s">
        <v>8</v>
      </c>
      <c r="C9" s="34" t="s">
        <v>38</v>
      </c>
      <c r="D9" s="3">
        <v>40</v>
      </c>
      <c r="E9" s="4">
        <v>40</v>
      </c>
      <c r="F9" s="4">
        <f t="shared" ref="F9:F12" si="0">E9-D9</f>
        <v>0</v>
      </c>
      <c r="G9" s="4">
        <v>40</v>
      </c>
      <c r="H9" s="4">
        <v>40</v>
      </c>
      <c r="I9" s="4">
        <f t="shared" ref="I9:I36" si="1">G9-H9</f>
        <v>0</v>
      </c>
      <c r="J9" s="4">
        <f t="shared" ref="J9:J18" si="2">H9/G9*100</f>
        <v>100</v>
      </c>
      <c r="K9" s="17"/>
      <c r="L9" s="17"/>
    </row>
    <row r="10" spans="1:12" ht="43.5" customHeight="1" x14ac:dyDescent="0.25">
      <c r="A10" s="15" t="s">
        <v>7</v>
      </c>
      <c r="B10" s="23" t="s">
        <v>8</v>
      </c>
      <c r="C10" s="37" t="s">
        <v>45</v>
      </c>
      <c r="D10" s="3">
        <v>85</v>
      </c>
      <c r="E10" s="4">
        <v>35</v>
      </c>
      <c r="F10" s="4">
        <f t="shared" si="0"/>
        <v>-50</v>
      </c>
      <c r="G10" s="4">
        <v>35</v>
      </c>
      <c r="H10" s="4">
        <v>35</v>
      </c>
      <c r="I10" s="4">
        <f t="shared" si="1"/>
        <v>0</v>
      </c>
      <c r="J10" s="4">
        <f t="shared" si="2"/>
        <v>100</v>
      </c>
      <c r="K10" s="17"/>
      <c r="L10" s="17"/>
    </row>
    <row r="11" spans="1:12" ht="53.25" customHeight="1" x14ac:dyDescent="0.25">
      <c r="A11" s="15" t="s">
        <v>7</v>
      </c>
      <c r="B11" s="23" t="s">
        <v>8</v>
      </c>
      <c r="C11" s="34" t="s">
        <v>39</v>
      </c>
      <c r="D11" s="3">
        <v>32</v>
      </c>
      <c r="E11" s="4">
        <v>20</v>
      </c>
      <c r="F11" s="4">
        <f t="shared" si="0"/>
        <v>-12</v>
      </c>
      <c r="G11" s="4">
        <v>20</v>
      </c>
      <c r="H11" s="4">
        <v>20</v>
      </c>
      <c r="I11" s="4">
        <f t="shared" si="1"/>
        <v>0</v>
      </c>
      <c r="J11" s="4">
        <f t="shared" si="2"/>
        <v>100</v>
      </c>
      <c r="K11" s="17"/>
      <c r="L11" s="17"/>
    </row>
    <row r="12" spans="1:12" ht="30" x14ac:dyDescent="0.25">
      <c r="A12" s="15" t="s">
        <v>46</v>
      </c>
      <c r="B12" s="23" t="s">
        <v>8</v>
      </c>
      <c r="C12" s="27" t="s">
        <v>21</v>
      </c>
      <c r="D12" s="3">
        <v>5</v>
      </c>
      <c r="E12" s="4">
        <v>5</v>
      </c>
      <c r="F12" s="4">
        <f t="shared" si="0"/>
        <v>0</v>
      </c>
      <c r="G12" s="4">
        <v>5</v>
      </c>
      <c r="H12" s="4">
        <v>4.9000000000000004</v>
      </c>
      <c r="I12" s="4">
        <f t="shared" si="1"/>
        <v>9.9999999999999645E-2</v>
      </c>
      <c r="J12" s="4">
        <f t="shared" si="2"/>
        <v>98.000000000000014</v>
      </c>
      <c r="K12" s="17"/>
      <c r="L12" s="17"/>
    </row>
    <row r="13" spans="1:12" ht="15.75" customHeight="1" x14ac:dyDescent="0.25">
      <c r="A13" s="287" t="s">
        <v>23</v>
      </c>
      <c r="B13" s="288"/>
      <c r="C13" s="288"/>
      <c r="D13" s="288"/>
      <c r="E13" s="288"/>
      <c r="F13" s="288"/>
      <c r="G13" s="288"/>
      <c r="H13" s="288"/>
      <c r="I13" s="288"/>
      <c r="J13" s="283"/>
      <c r="K13" s="17"/>
      <c r="L13" s="17"/>
    </row>
    <row r="14" spans="1:12" ht="76.5" x14ac:dyDescent="0.25">
      <c r="A14" s="15" t="s">
        <v>46</v>
      </c>
      <c r="B14" s="23" t="s">
        <v>8</v>
      </c>
      <c r="C14" s="35" t="s">
        <v>24</v>
      </c>
      <c r="D14" s="3">
        <v>5</v>
      </c>
      <c r="E14" s="4">
        <v>5</v>
      </c>
      <c r="F14" s="4">
        <f t="shared" ref="F14:F36" si="3">E14-D14</f>
        <v>0</v>
      </c>
      <c r="G14" s="4">
        <v>5</v>
      </c>
      <c r="H14" s="4">
        <v>5</v>
      </c>
      <c r="I14" s="4">
        <f t="shared" si="1"/>
        <v>0</v>
      </c>
      <c r="J14" s="4">
        <f t="shared" si="2"/>
        <v>100</v>
      </c>
      <c r="K14" s="17"/>
      <c r="L14" s="17"/>
    </row>
    <row r="15" spans="1:12" ht="25.5" x14ac:dyDescent="0.25">
      <c r="A15" s="15" t="s">
        <v>6</v>
      </c>
      <c r="B15" s="23" t="s">
        <v>8</v>
      </c>
      <c r="C15" s="35" t="s">
        <v>51</v>
      </c>
      <c r="D15" s="3">
        <v>659.5</v>
      </c>
      <c r="E15" s="4">
        <v>129.69999999999999</v>
      </c>
      <c r="F15" s="4">
        <f t="shared" si="3"/>
        <v>-529.79999999999995</v>
      </c>
      <c r="G15" s="4">
        <v>129.69999999999999</v>
      </c>
      <c r="H15" s="4">
        <v>0</v>
      </c>
      <c r="I15" s="4">
        <f t="shared" si="1"/>
        <v>129.69999999999999</v>
      </c>
      <c r="J15" s="4">
        <f t="shared" si="2"/>
        <v>0</v>
      </c>
      <c r="K15" s="17"/>
      <c r="L15" s="17"/>
    </row>
    <row r="16" spans="1:12" ht="30" x14ac:dyDescent="0.25">
      <c r="A16" s="15" t="s">
        <v>46</v>
      </c>
      <c r="B16" s="23" t="s">
        <v>8</v>
      </c>
      <c r="C16" s="35" t="s">
        <v>25</v>
      </c>
      <c r="D16" s="3">
        <v>26</v>
      </c>
      <c r="E16" s="4">
        <v>0</v>
      </c>
      <c r="F16" s="4">
        <f t="shared" si="3"/>
        <v>-26</v>
      </c>
      <c r="G16" s="4">
        <v>0</v>
      </c>
      <c r="H16" s="4">
        <v>0</v>
      </c>
      <c r="I16" s="4">
        <f t="shared" si="1"/>
        <v>0</v>
      </c>
      <c r="J16" s="4">
        <v>0</v>
      </c>
      <c r="K16" s="17"/>
      <c r="L16" s="17"/>
    </row>
    <row r="17" spans="1:12" ht="33.75" customHeight="1" x14ac:dyDescent="0.25">
      <c r="A17" s="15" t="s">
        <v>46</v>
      </c>
      <c r="B17" s="23" t="s">
        <v>8</v>
      </c>
      <c r="C17" s="35" t="s">
        <v>26</v>
      </c>
      <c r="D17" s="3">
        <v>5</v>
      </c>
      <c r="E17" s="4">
        <v>5</v>
      </c>
      <c r="F17" s="4">
        <f t="shared" si="3"/>
        <v>0</v>
      </c>
      <c r="G17" s="4">
        <v>5</v>
      </c>
      <c r="H17" s="4">
        <v>4.7</v>
      </c>
      <c r="I17" s="4">
        <f t="shared" si="1"/>
        <v>0.29999999999999982</v>
      </c>
      <c r="J17" s="4">
        <f t="shared" si="2"/>
        <v>94</v>
      </c>
      <c r="K17" s="17"/>
      <c r="L17" s="17"/>
    </row>
    <row r="18" spans="1:12" ht="33.75" customHeight="1" x14ac:dyDescent="0.25">
      <c r="A18" s="15" t="s">
        <v>3</v>
      </c>
      <c r="B18" s="16" t="s">
        <v>8</v>
      </c>
      <c r="C18" s="35" t="s">
        <v>50</v>
      </c>
      <c r="D18" s="3">
        <v>0</v>
      </c>
      <c r="E18" s="4">
        <v>1097.8</v>
      </c>
      <c r="F18" s="4">
        <f t="shared" si="3"/>
        <v>1097.8</v>
      </c>
      <c r="G18" s="4">
        <v>1097.8</v>
      </c>
      <c r="H18" s="4">
        <v>1097.8</v>
      </c>
      <c r="I18" s="4">
        <f t="shared" si="1"/>
        <v>0</v>
      </c>
      <c r="J18" s="4">
        <f t="shared" si="2"/>
        <v>100</v>
      </c>
      <c r="K18" s="17"/>
      <c r="L18" s="17"/>
    </row>
    <row r="19" spans="1:12" ht="36.75" customHeight="1" x14ac:dyDescent="0.25">
      <c r="A19" s="287" t="s">
        <v>27</v>
      </c>
      <c r="B19" s="288"/>
      <c r="C19" s="288"/>
      <c r="D19" s="288"/>
      <c r="E19" s="288"/>
      <c r="F19" s="288"/>
      <c r="G19" s="288"/>
      <c r="H19" s="288"/>
      <c r="I19" s="288"/>
      <c r="J19" s="283"/>
      <c r="K19" s="17"/>
      <c r="L19" s="17"/>
    </row>
    <row r="20" spans="1:12" ht="48" customHeight="1" x14ac:dyDescent="0.25">
      <c r="A20" s="15" t="s">
        <v>7</v>
      </c>
      <c r="B20" s="23" t="s">
        <v>8</v>
      </c>
      <c r="C20" s="34" t="s">
        <v>42</v>
      </c>
      <c r="D20" s="4">
        <v>25</v>
      </c>
      <c r="E20" s="4">
        <v>25</v>
      </c>
      <c r="F20" s="4">
        <f t="shared" si="3"/>
        <v>0</v>
      </c>
      <c r="G20" s="4">
        <v>25</v>
      </c>
      <c r="H20" s="4">
        <v>25</v>
      </c>
      <c r="I20" s="4">
        <f t="shared" si="1"/>
        <v>0</v>
      </c>
      <c r="J20" s="4">
        <f t="shared" ref="J20:J36" si="4">H20/G20*100</f>
        <v>100</v>
      </c>
      <c r="K20" s="17"/>
      <c r="L20" s="17"/>
    </row>
    <row r="21" spans="1:12" ht="36" customHeight="1" x14ac:dyDescent="0.25">
      <c r="A21" s="15" t="s">
        <v>7</v>
      </c>
      <c r="B21" s="23" t="s">
        <v>8</v>
      </c>
      <c r="C21" s="34" t="s">
        <v>40</v>
      </c>
      <c r="D21" s="4">
        <v>40</v>
      </c>
      <c r="E21" s="23">
        <v>40</v>
      </c>
      <c r="F21" s="4">
        <f t="shared" si="3"/>
        <v>0</v>
      </c>
      <c r="G21" s="4">
        <v>40</v>
      </c>
      <c r="H21" s="4">
        <v>40</v>
      </c>
      <c r="I21" s="4">
        <f t="shared" si="1"/>
        <v>0</v>
      </c>
      <c r="J21" s="4">
        <f t="shared" si="4"/>
        <v>100</v>
      </c>
      <c r="K21" s="17"/>
      <c r="L21" s="17"/>
    </row>
    <row r="22" spans="1:12" ht="30" x14ac:dyDescent="0.25">
      <c r="A22" s="15" t="s">
        <v>46</v>
      </c>
      <c r="B22" s="23" t="s">
        <v>8</v>
      </c>
      <c r="C22" s="34" t="s">
        <v>26</v>
      </c>
      <c r="D22" s="3">
        <v>5</v>
      </c>
      <c r="E22" s="4">
        <v>5</v>
      </c>
      <c r="F22" s="4">
        <f t="shared" si="3"/>
        <v>0</v>
      </c>
      <c r="G22" s="4">
        <v>5</v>
      </c>
      <c r="H22" s="4">
        <v>4.9000000000000004</v>
      </c>
      <c r="I22" s="4">
        <f t="shared" si="1"/>
        <v>9.9999999999999645E-2</v>
      </c>
      <c r="J22" s="4">
        <f t="shared" si="4"/>
        <v>98.000000000000014</v>
      </c>
      <c r="K22" s="17"/>
      <c r="L22" s="17"/>
    </row>
    <row r="23" spans="1:12" ht="23.25" customHeight="1" x14ac:dyDescent="0.25">
      <c r="A23" s="287" t="s">
        <v>28</v>
      </c>
      <c r="B23" s="288"/>
      <c r="C23" s="288"/>
      <c r="D23" s="288"/>
      <c r="E23" s="288"/>
      <c r="F23" s="288"/>
      <c r="G23" s="288"/>
      <c r="H23" s="288"/>
      <c r="I23" s="288"/>
      <c r="J23" s="283"/>
      <c r="K23" s="17"/>
      <c r="L23" s="17"/>
    </row>
    <row r="24" spans="1:12" ht="29.25" customHeight="1" x14ac:dyDescent="0.25">
      <c r="A24" s="15" t="s">
        <v>46</v>
      </c>
      <c r="B24" s="23" t="s">
        <v>8</v>
      </c>
      <c r="C24" s="1" t="s">
        <v>29</v>
      </c>
      <c r="D24" s="3">
        <v>16.8</v>
      </c>
      <c r="E24" s="4">
        <v>9</v>
      </c>
      <c r="F24" s="4">
        <f t="shared" si="3"/>
        <v>-7.8000000000000007</v>
      </c>
      <c r="G24" s="4">
        <v>9</v>
      </c>
      <c r="H24" s="4">
        <v>9</v>
      </c>
      <c r="I24" s="4">
        <f t="shared" si="1"/>
        <v>0</v>
      </c>
      <c r="J24" s="4">
        <f t="shared" si="4"/>
        <v>100</v>
      </c>
      <c r="K24" s="17"/>
      <c r="L24" s="17"/>
    </row>
    <row r="25" spans="1:12" ht="30.75" customHeight="1" x14ac:dyDescent="0.25">
      <c r="A25" s="15" t="s">
        <v>46</v>
      </c>
      <c r="B25" s="16" t="s">
        <v>8</v>
      </c>
      <c r="C25" s="292" t="s">
        <v>30</v>
      </c>
      <c r="D25" s="3">
        <v>1663.2</v>
      </c>
      <c r="E25" s="4">
        <v>2708.1</v>
      </c>
      <c r="F25" s="4">
        <f t="shared" si="3"/>
        <v>1044.8999999999999</v>
      </c>
      <c r="G25" s="4">
        <v>2708.1</v>
      </c>
      <c r="H25" s="4">
        <v>2707.8</v>
      </c>
      <c r="I25" s="4">
        <f t="shared" si="1"/>
        <v>0.29999999999972715</v>
      </c>
      <c r="J25" s="4">
        <f t="shared" si="4"/>
        <v>99.988922122521345</v>
      </c>
      <c r="K25" s="17"/>
      <c r="L25" s="17"/>
    </row>
    <row r="26" spans="1:12" ht="36.75" customHeight="1" x14ac:dyDescent="0.25">
      <c r="A26" s="15" t="s">
        <v>46</v>
      </c>
      <c r="B26" s="16" t="s">
        <v>19</v>
      </c>
      <c r="C26" s="293"/>
      <c r="D26" s="3">
        <v>736.1</v>
      </c>
      <c r="E26" s="4">
        <v>736.1</v>
      </c>
      <c r="F26" s="4">
        <f t="shared" si="3"/>
        <v>0</v>
      </c>
      <c r="G26" s="4">
        <v>736.1</v>
      </c>
      <c r="H26" s="4">
        <v>736.1</v>
      </c>
      <c r="I26" s="4">
        <f t="shared" si="1"/>
        <v>0</v>
      </c>
      <c r="J26" s="4">
        <f t="shared" si="4"/>
        <v>100</v>
      </c>
      <c r="K26" s="17"/>
      <c r="L26" s="17"/>
    </row>
    <row r="27" spans="1:12" ht="22.5" customHeight="1" x14ac:dyDescent="0.25">
      <c r="A27" s="243" t="s">
        <v>47</v>
      </c>
      <c r="B27" s="289"/>
      <c r="C27" s="289"/>
      <c r="D27" s="289"/>
      <c r="E27" s="289"/>
      <c r="F27" s="289"/>
      <c r="G27" s="289"/>
      <c r="H27" s="289"/>
      <c r="I27" s="289"/>
      <c r="J27" s="290"/>
      <c r="K27" s="17"/>
      <c r="L27" s="17"/>
    </row>
    <row r="28" spans="1:12" ht="80.25" customHeight="1" x14ac:dyDescent="0.25">
      <c r="A28" s="15" t="s">
        <v>46</v>
      </c>
      <c r="B28" s="29" t="s">
        <v>9</v>
      </c>
      <c r="C28" s="180" t="s">
        <v>48</v>
      </c>
      <c r="D28" s="3">
        <v>3258.2</v>
      </c>
      <c r="E28" s="4">
        <v>3569.1</v>
      </c>
      <c r="F28" s="4">
        <f>E28-D28</f>
        <v>310.90000000000009</v>
      </c>
      <c r="G28" s="4">
        <v>3569.1</v>
      </c>
      <c r="H28" s="4">
        <v>3555</v>
      </c>
      <c r="I28" s="4">
        <f t="shared" si="1"/>
        <v>14.099999999999909</v>
      </c>
      <c r="J28" s="4">
        <f t="shared" si="4"/>
        <v>99.604942422459445</v>
      </c>
      <c r="K28" s="17"/>
      <c r="L28" s="17"/>
    </row>
    <row r="29" spans="1:12" ht="15.75" x14ac:dyDescent="0.25">
      <c r="A29" s="2"/>
      <c r="B29" s="23"/>
      <c r="C29" s="21" t="s">
        <v>1</v>
      </c>
      <c r="D29" s="22">
        <f>D30+D31+D32</f>
        <v>6601.8</v>
      </c>
      <c r="E29" s="22">
        <f>E30+E31+E32</f>
        <v>8429.8000000000011</v>
      </c>
      <c r="F29" s="12">
        <f t="shared" si="3"/>
        <v>1828.0000000000009</v>
      </c>
      <c r="G29" s="22">
        <f>G30+G31+G32</f>
        <v>8429.8000000000011</v>
      </c>
      <c r="H29" s="22">
        <f>H30+H31+H32</f>
        <v>8285.2000000000007</v>
      </c>
      <c r="I29" s="12">
        <f t="shared" si="1"/>
        <v>144.60000000000036</v>
      </c>
      <c r="J29" s="13">
        <f t="shared" si="4"/>
        <v>98.284656812735776</v>
      </c>
      <c r="K29" s="17"/>
      <c r="L29" s="17"/>
    </row>
    <row r="30" spans="1:12" ht="15.75" x14ac:dyDescent="0.25">
      <c r="A30" s="241" t="s">
        <v>12</v>
      </c>
      <c r="B30" s="242"/>
      <c r="C30" s="6" t="s">
        <v>5</v>
      </c>
      <c r="D30" s="36">
        <f>D28</f>
        <v>3258.2</v>
      </c>
      <c r="E30" s="36">
        <f>E28</f>
        <v>3569.1</v>
      </c>
      <c r="F30" s="8">
        <f t="shared" si="3"/>
        <v>310.90000000000009</v>
      </c>
      <c r="G30" s="36">
        <f>G28</f>
        <v>3569.1</v>
      </c>
      <c r="H30" s="36">
        <f>H28</f>
        <v>3555</v>
      </c>
      <c r="I30" s="8">
        <f t="shared" si="1"/>
        <v>14.099999999999909</v>
      </c>
      <c r="J30" s="4">
        <f t="shared" si="4"/>
        <v>99.604942422459445</v>
      </c>
      <c r="K30" s="17"/>
      <c r="L30" s="17"/>
    </row>
    <row r="31" spans="1:12" ht="15.75" x14ac:dyDescent="0.25">
      <c r="C31" s="2" t="s">
        <v>10</v>
      </c>
      <c r="D31" s="8">
        <f>D9+D10+D11+D12+D14+D15+D16+D17+D18+D20+D21+D22+D24+D25</f>
        <v>2607.5</v>
      </c>
      <c r="E31" s="8">
        <f>E9+E10+E11+E12+E14+E15+E16+E17+E18+E20+E21+E22+E24+E25</f>
        <v>4124.6000000000004</v>
      </c>
      <c r="F31" s="8">
        <f t="shared" si="3"/>
        <v>1517.1000000000004</v>
      </c>
      <c r="G31" s="8">
        <f>G9+G10+G11+G12+G14+G15+G16+G17+G18+G20+G21+G22+G24+G25</f>
        <v>4124.6000000000004</v>
      </c>
      <c r="H31" s="8">
        <f>H9+H10+H11+H12+H14+H15+H16+H17+H18+H20+H21+H22+H24+H25</f>
        <v>3994.1000000000004</v>
      </c>
      <c r="I31" s="8">
        <f t="shared" si="1"/>
        <v>130.5</v>
      </c>
      <c r="J31" s="4">
        <f t="shared" si="4"/>
        <v>96.83605682975319</v>
      </c>
    </row>
    <row r="32" spans="1:12" ht="15.75" x14ac:dyDescent="0.25">
      <c r="A32" s="5"/>
      <c r="B32" s="5"/>
      <c r="C32" s="6" t="s">
        <v>41</v>
      </c>
      <c r="D32" s="4">
        <f>D26</f>
        <v>736.1</v>
      </c>
      <c r="E32" s="4">
        <f>E26</f>
        <v>736.1</v>
      </c>
      <c r="F32" s="8">
        <f t="shared" si="3"/>
        <v>0</v>
      </c>
      <c r="G32" s="4">
        <f>G26</f>
        <v>736.1</v>
      </c>
      <c r="H32" s="4">
        <f>H26</f>
        <v>736.1</v>
      </c>
      <c r="I32" s="8">
        <f t="shared" si="1"/>
        <v>0</v>
      </c>
      <c r="J32" s="4">
        <f t="shared" si="4"/>
        <v>100</v>
      </c>
    </row>
    <row r="33" spans="1:10" ht="15.75" x14ac:dyDescent="0.25">
      <c r="A33" s="10"/>
      <c r="B33" s="11"/>
      <c r="C33" s="6"/>
      <c r="D33" s="4"/>
      <c r="E33" s="4"/>
      <c r="F33" s="8"/>
      <c r="G33" s="4"/>
      <c r="H33" s="4"/>
      <c r="I33" s="8"/>
      <c r="J33" s="4"/>
    </row>
    <row r="34" spans="1:10" ht="15.75" x14ac:dyDescent="0.25">
      <c r="A34" s="241" t="s">
        <v>13</v>
      </c>
      <c r="B34" s="286"/>
      <c r="C34" s="2" t="s">
        <v>46</v>
      </c>
      <c r="D34" s="4">
        <f>D12+D14+D16+D17+D22+D24+D25+D26+D28</f>
        <v>5720.2999999999993</v>
      </c>
      <c r="E34" s="4">
        <f>E12+E14+E16+E17+E22+E24+E25+E26+E28</f>
        <v>7042.2999999999993</v>
      </c>
      <c r="F34" s="8">
        <f t="shared" si="3"/>
        <v>1322</v>
      </c>
      <c r="G34" s="4">
        <f>G12+G14+G16+G17+G22+G24+G25+G26+G28</f>
        <v>7042.2999999999993</v>
      </c>
      <c r="H34" s="4">
        <f>H12+H14+H16+H17+H22+H24+H25+H26+H28</f>
        <v>7027.4</v>
      </c>
      <c r="I34" s="8">
        <f t="shared" si="1"/>
        <v>14.899999999999636</v>
      </c>
      <c r="J34" s="4">
        <f t="shared" si="4"/>
        <v>99.788421396418798</v>
      </c>
    </row>
    <row r="35" spans="1:10" ht="15.75" x14ac:dyDescent="0.25">
      <c r="A35" s="9"/>
      <c r="B35" s="9"/>
      <c r="C35" s="2" t="s">
        <v>7</v>
      </c>
      <c r="D35" s="4">
        <f>D9+D10+D11+D20+D21</f>
        <v>222</v>
      </c>
      <c r="E35" s="4">
        <f>E9+E10+E11+E20+E21</f>
        <v>160</v>
      </c>
      <c r="F35" s="8">
        <f t="shared" si="3"/>
        <v>-62</v>
      </c>
      <c r="G35" s="4">
        <f>G9+G10+G11+G20+G21</f>
        <v>160</v>
      </c>
      <c r="H35" s="4">
        <f>H9+H10+H11+H20+H21</f>
        <v>160</v>
      </c>
      <c r="I35" s="8">
        <f t="shared" si="1"/>
        <v>0</v>
      </c>
      <c r="J35" s="4">
        <f t="shared" si="4"/>
        <v>100</v>
      </c>
    </row>
    <row r="36" spans="1:10" ht="15.75" x14ac:dyDescent="0.25">
      <c r="A36" s="2"/>
      <c r="B36" s="2"/>
      <c r="C36" s="2" t="s">
        <v>6</v>
      </c>
      <c r="D36" s="4">
        <f>D15</f>
        <v>659.5</v>
      </c>
      <c r="E36" s="4">
        <f>E15</f>
        <v>129.69999999999999</v>
      </c>
      <c r="F36" s="8">
        <f t="shared" si="3"/>
        <v>-529.79999999999995</v>
      </c>
      <c r="G36" s="4">
        <f>G15</f>
        <v>129.69999999999999</v>
      </c>
      <c r="H36" s="4">
        <f>H15</f>
        <v>0</v>
      </c>
      <c r="I36" s="8">
        <f t="shared" si="1"/>
        <v>129.69999999999999</v>
      </c>
      <c r="J36" s="4">
        <f t="shared" si="4"/>
        <v>0</v>
      </c>
    </row>
  </sheetData>
  <mergeCells count="19">
    <mergeCell ref="A23:J23"/>
    <mergeCell ref="A4:J4"/>
    <mergeCell ref="C25:C26"/>
    <mergeCell ref="A30:B30"/>
    <mergeCell ref="A34:B34"/>
    <mergeCell ref="J5:J6"/>
    <mergeCell ref="A8:J8"/>
    <mergeCell ref="A13:J13"/>
    <mergeCell ref="A5:A6"/>
    <mergeCell ref="B5:B6"/>
    <mergeCell ref="C5:C6"/>
    <mergeCell ref="D5:D6"/>
    <mergeCell ref="E5:E6"/>
    <mergeCell ref="F5:F6"/>
    <mergeCell ref="G5:G6"/>
    <mergeCell ref="H5:H6"/>
    <mergeCell ref="A27:J27"/>
    <mergeCell ref="I5:I6"/>
    <mergeCell ref="A19:J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J2" sqref="J2"/>
    </sheetView>
  </sheetViews>
  <sheetFormatPr defaultRowHeight="15" x14ac:dyDescent="0.25"/>
  <cols>
    <col min="1" max="1" width="18" customWidth="1"/>
    <col min="2" max="2" width="18.710937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5" customWidth="1"/>
    <col min="9" max="9" width="12.5703125" customWidth="1"/>
    <col min="10" max="10" width="14" customWidth="1"/>
  </cols>
  <sheetData>
    <row r="1" spans="1:12" ht="15.75" x14ac:dyDescent="0.25">
      <c r="J1" s="38" t="s">
        <v>306</v>
      </c>
    </row>
    <row r="2" spans="1:12" ht="15.75" x14ac:dyDescent="0.25">
      <c r="J2" s="38" t="s">
        <v>53</v>
      </c>
    </row>
    <row r="3" spans="1:12" ht="15.75" x14ac:dyDescent="0.25">
      <c r="G3" s="33"/>
      <c r="H3" s="33"/>
      <c r="J3" s="38" t="s">
        <v>297</v>
      </c>
    </row>
    <row r="4" spans="1:12" ht="41.25" customHeight="1" x14ac:dyDescent="0.3">
      <c r="A4" s="217" t="s">
        <v>295</v>
      </c>
      <c r="B4" s="218"/>
      <c r="C4" s="218"/>
      <c r="D4" s="218"/>
      <c r="E4" s="218"/>
      <c r="F4" s="218"/>
      <c r="G4" s="218"/>
      <c r="H4" s="218"/>
      <c r="I4" s="218"/>
      <c r="J4" s="218"/>
      <c r="K4" s="14"/>
      <c r="L4" s="14"/>
    </row>
    <row r="5" spans="1:12" ht="94.5" customHeight="1" x14ac:dyDescent="0.25">
      <c r="A5" s="200" t="s">
        <v>2</v>
      </c>
      <c r="B5" s="200" t="s">
        <v>4</v>
      </c>
      <c r="C5" s="203" t="s">
        <v>0</v>
      </c>
      <c r="D5" s="219" t="s">
        <v>70</v>
      </c>
      <c r="E5" s="219" t="s">
        <v>67</v>
      </c>
      <c r="F5" s="205" t="s">
        <v>11</v>
      </c>
      <c r="G5" s="207" t="s">
        <v>49</v>
      </c>
      <c r="H5" s="209" t="s">
        <v>15</v>
      </c>
      <c r="I5" s="205" t="s">
        <v>14</v>
      </c>
      <c r="J5" s="209" t="s">
        <v>16</v>
      </c>
      <c r="K5" s="17"/>
      <c r="L5" s="17"/>
    </row>
    <row r="6" spans="1:12" ht="21.75" customHeight="1" x14ac:dyDescent="0.25">
      <c r="A6" s="201"/>
      <c r="B6" s="202"/>
      <c r="C6" s="204"/>
      <c r="D6" s="247"/>
      <c r="E6" s="247"/>
      <c r="F6" s="206"/>
      <c r="G6" s="285"/>
      <c r="H6" s="209"/>
      <c r="I6" s="206"/>
      <c r="J6" s="209"/>
      <c r="K6" s="17"/>
      <c r="L6" s="17"/>
    </row>
    <row r="7" spans="1:12" ht="18.75" customHeight="1" x14ac:dyDescent="0.25">
      <c r="A7" s="7">
        <v>1</v>
      </c>
      <c r="B7" s="18">
        <v>2</v>
      </c>
      <c r="C7" s="19">
        <v>3</v>
      </c>
      <c r="D7" s="20" t="s">
        <v>17</v>
      </c>
      <c r="E7" s="20" t="s">
        <v>18</v>
      </c>
      <c r="F7" s="18">
        <v>6</v>
      </c>
      <c r="G7" s="18">
        <v>7</v>
      </c>
      <c r="H7" s="18">
        <v>8</v>
      </c>
      <c r="I7" s="18">
        <v>9</v>
      </c>
      <c r="J7" s="15">
        <v>10</v>
      </c>
      <c r="K7" s="17"/>
      <c r="L7" s="17"/>
    </row>
    <row r="8" spans="1:12" ht="31.5" customHeight="1" x14ac:dyDescent="0.25">
      <c r="A8" s="15" t="s">
        <v>46</v>
      </c>
      <c r="B8" s="29" t="s">
        <v>8</v>
      </c>
      <c r="C8" s="39" t="s">
        <v>55</v>
      </c>
      <c r="D8" s="41">
        <v>30971.200000000001</v>
      </c>
      <c r="E8" s="41">
        <v>31797.9</v>
      </c>
      <c r="F8" s="40">
        <f>D8-E8</f>
        <v>-826.70000000000073</v>
      </c>
      <c r="G8" s="40">
        <v>31797.9</v>
      </c>
      <c r="H8" s="40">
        <v>31775.9</v>
      </c>
      <c r="I8" s="40">
        <f>G8-H8</f>
        <v>22</v>
      </c>
      <c r="J8" s="4">
        <f t="shared" ref="J8:J27" si="0">H8/G8*100</f>
        <v>99.930813041112771</v>
      </c>
      <c r="K8" s="17"/>
      <c r="L8" s="17"/>
    </row>
    <row r="9" spans="1:12" ht="31.5" customHeight="1" x14ac:dyDescent="0.25">
      <c r="A9" s="15" t="s">
        <v>46</v>
      </c>
      <c r="B9" s="29" t="s">
        <v>9</v>
      </c>
      <c r="C9" s="39" t="s">
        <v>56</v>
      </c>
      <c r="D9" s="41">
        <v>11.3</v>
      </c>
      <c r="E9" s="41">
        <v>11.3</v>
      </c>
      <c r="F9" s="40">
        <f>D9-E9</f>
        <v>0</v>
      </c>
      <c r="G9" s="40">
        <v>11.3</v>
      </c>
      <c r="H9" s="40">
        <v>0</v>
      </c>
      <c r="I9" s="40">
        <f>G9-H9</f>
        <v>11.3</v>
      </c>
      <c r="J9" s="4">
        <f t="shared" si="0"/>
        <v>0</v>
      </c>
      <c r="K9" s="17"/>
      <c r="L9" s="17"/>
    </row>
    <row r="10" spans="1:12" ht="87" customHeight="1" x14ac:dyDescent="0.25">
      <c r="A10" s="15" t="s">
        <v>46</v>
      </c>
      <c r="B10" s="29" t="s">
        <v>9</v>
      </c>
      <c r="C10" s="39" t="s">
        <v>68</v>
      </c>
      <c r="D10" s="41">
        <v>17.899999999999999</v>
      </c>
      <c r="E10" s="41">
        <v>12.5</v>
      </c>
      <c r="F10" s="40">
        <f>D10-E10</f>
        <v>5.3999999999999986</v>
      </c>
      <c r="G10" s="40">
        <v>12.5</v>
      </c>
      <c r="H10" s="40">
        <v>12.5</v>
      </c>
      <c r="I10" s="40">
        <f t="shared" ref="I10:I12" si="1">G10-H10</f>
        <v>0</v>
      </c>
      <c r="J10" s="4">
        <f t="shared" si="0"/>
        <v>100</v>
      </c>
      <c r="K10" s="17"/>
      <c r="L10" s="17"/>
    </row>
    <row r="11" spans="1:12" ht="46.5" customHeight="1" x14ac:dyDescent="0.25">
      <c r="A11" s="15" t="s">
        <v>46</v>
      </c>
      <c r="B11" s="29" t="s">
        <v>9</v>
      </c>
      <c r="C11" s="39" t="s">
        <v>57</v>
      </c>
      <c r="D11" s="41">
        <v>0</v>
      </c>
      <c r="E11" s="41">
        <v>47.5</v>
      </c>
      <c r="F11" s="40">
        <f>D11-E11</f>
        <v>-47.5</v>
      </c>
      <c r="G11" s="40">
        <v>47.5</v>
      </c>
      <c r="H11" s="40">
        <v>0</v>
      </c>
      <c r="I11" s="40">
        <f t="shared" si="1"/>
        <v>47.5</v>
      </c>
      <c r="J11" s="4">
        <f t="shared" si="0"/>
        <v>0</v>
      </c>
      <c r="K11" s="17"/>
      <c r="L11" s="17"/>
    </row>
    <row r="12" spans="1:12" ht="99" customHeight="1" x14ac:dyDescent="0.25">
      <c r="A12" s="15" t="s">
        <v>46</v>
      </c>
      <c r="B12" s="29" t="s">
        <v>8</v>
      </c>
      <c r="C12" s="45" t="s">
        <v>71</v>
      </c>
      <c r="D12" s="41">
        <v>50</v>
      </c>
      <c r="E12" s="41">
        <v>0</v>
      </c>
      <c r="F12" s="40">
        <f>D12-E12</f>
        <v>50</v>
      </c>
      <c r="G12" s="40">
        <v>0</v>
      </c>
      <c r="H12" s="40">
        <v>0</v>
      </c>
      <c r="I12" s="40">
        <f t="shared" si="1"/>
        <v>0</v>
      </c>
      <c r="J12" s="4">
        <v>0</v>
      </c>
      <c r="K12" s="17"/>
      <c r="L12" s="17"/>
    </row>
    <row r="13" spans="1:12" ht="46.5" customHeight="1" x14ac:dyDescent="0.25">
      <c r="A13" s="15" t="s">
        <v>46</v>
      </c>
      <c r="B13" s="23" t="s">
        <v>8</v>
      </c>
      <c r="C13" s="297" t="s">
        <v>54</v>
      </c>
      <c r="D13" s="3">
        <v>180</v>
      </c>
      <c r="E13" s="4">
        <v>88.1</v>
      </c>
      <c r="F13" s="4">
        <f>E13-D13</f>
        <v>-91.9</v>
      </c>
      <c r="G13" s="4">
        <v>88.1</v>
      </c>
      <c r="H13" s="4">
        <v>88.1</v>
      </c>
      <c r="I13" s="4">
        <f>G13-H13</f>
        <v>0</v>
      </c>
      <c r="J13" s="4">
        <f>H13/G13*100</f>
        <v>100</v>
      </c>
      <c r="K13" s="17"/>
      <c r="L13" s="17"/>
    </row>
    <row r="14" spans="1:12" ht="46.5" customHeight="1" x14ac:dyDescent="0.25">
      <c r="A14" s="23" t="s">
        <v>37</v>
      </c>
      <c r="B14" s="23" t="s">
        <v>8</v>
      </c>
      <c r="C14" s="298"/>
      <c r="D14" s="3">
        <v>50</v>
      </c>
      <c r="E14" s="4">
        <v>40.799999999999997</v>
      </c>
      <c r="F14" s="4">
        <f>E14-D14</f>
        <v>-9.2000000000000028</v>
      </c>
      <c r="G14" s="4">
        <v>40.799999999999997</v>
      </c>
      <c r="H14" s="4">
        <v>40.799999999999997</v>
      </c>
      <c r="I14" s="4">
        <f>G14-H14</f>
        <v>0</v>
      </c>
      <c r="J14" s="4">
        <f>H14/G14*100</f>
        <v>100</v>
      </c>
      <c r="K14" s="17"/>
      <c r="L14" s="17"/>
    </row>
    <row r="15" spans="1:12" ht="34.5" customHeight="1" x14ac:dyDescent="0.25">
      <c r="A15" s="15" t="s">
        <v>46</v>
      </c>
      <c r="B15" s="29" t="s">
        <v>8</v>
      </c>
      <c r="C15" s="42" t="s">
        <v>59</v>
      </c>
      <c r="D15" s="3">
        <v>167.4</v>
      </c>
      <c r="E15" s="4">
        <v>144.30000000000001</v>
      </c>
      <c r="F15" s="4">
        <f t="shared" ref="F15:F34" si="2">E15-D15</f>
        <v>-23.099999999999994</v>
      </c>
      <c r="G15" s="4">
        <v>144.30000000000001</v>
      </c>
      <c r="H15" s="4">
        <v>119.3</v>
      </c>
      <c r="I15" s="4">
        <f t="shared" ref="I15:I27" si="3">G15-H15</f>
        <v>25.000000000000014</v>
      </c>
      <c r="J15" s="4">
        <f t="shared" si="0"/>
        <v>82.674982674982672</v>
      </c>
      <c r="K15" s="17"/>
      <c r="L15" s="17"/>
    </row>
    <row r="16" spans="1:12" ht="36.75" customHeight="1" x14ac:dyDescent="0.25">
      <c r="A16" s="15" t="s">
        <v>46</v>
      </c>
      <c r="B16" s="23" t="s">
        <v>8</v>
      </c>
      <c r="C16" s="43" t="s">
        <v>60</v>
      </c>
      <c r="D16" s="3">
        <v>306.89999999999998</v>
      </c>
      <c r="E16" s="4">
        <v>220.1</v>
      </c>
      <c r="F16" s="4">
        <f t="shared" si="2"/>
        <v>-86.799999999999983</v>
      </c>
      <c r="G16" s="4">
        <v>220.1</v>
      </c>
      <c r="H16" s="4">
        <v>88.5</v>
      </c>
      <c r="I16" s="4">
        <f t="shared" si="3"/>
        <v>131.6</v>
      </c>
      <c r="J16" s="4">
        <f t="shared" si="0"/>
        <v>40.208995910949568</v>
      </c>
      <c r="K16" s="17"/>
      <c r="L16" s="17"/>
    </row>
    <row r="17" spans="1:12" ht="42.75" customHeight="1" x14ac:dyDescent="0.25">
      <c r="A17" s="15" t="s">
        <v>46</v>
      </c>
      <c r="B17" s="29" t="s">
        <v>8</v>
      </c>
      <c r="C17" s="43" t="s">
        <v>72</v>
      </c>
      <c r="D17" s="3">
        <v>50</v>
      </c>
      <c r="E17" s="4">
        <v>0</v>
      </c>
      <c r="F17" s="4">
        <f t="shared" si="2"/>
        <v>-50</v>
      </c>
      <c r="G17" s="4">
        <v>0</v>
      </c>
      <c r="H17" s="4">
        <v>0</v>
      </c>
      <c r="I17" s="4">
        <f t="shared" si="3"/>
        <v>0</v>
      </c>
      <c r="J17" s="4">
        <v>0</v>
      </c>
      <c r="K17" s="17"/>
      <c r="L17" s="17"/>
    </row>
    <row r="18" spans="1:12" ht="36.75" customHeight="1" x14ac:dyDescent="0.25">
      <c r="A18" s="15" t="s">
        <v>46</v>
      </c>
      <c r="B18" s="29" t="s">
        <v>8</v>
      </c>
      <c r="C18" s="35" t="s">
        <v>61</v>
      </c>
      <c r="D18" s="3">
        <v>2920.2</v>
      </c>
      <c r="E18" s="4">
        <v>3182.4</v>
      </c>
      <c r="F18" s="4">
        <f t="shared" ref="F18:F23" si="4">E18-D18</f>
        <v>262.20000000000027</v>
      </c>
      <c r="G18" s="4">
        <v>3182.4</v>
      </c>
      <c r="H18" s="4">
        <v>3090.5</v>
      </c>
      <c r="I18" s="4">
        <f t="shared" ref="I18:I23" si="5">G18-H18</f>
        <v>91.900000000000091</v>
      </c>
      <c r="J18" s="4">
        <f>H18/G18*100</f>
        <v>97.112242332830562</v>
      </c>
      <c r="K18" s="17"/>
      <c r="L18" s="17"/>
    </row>
    <row r="19" spans="1:12" ht="42.75" customHeight="1" x14ac:dyDescent="0.25">
      <c r="A19" s="15" t="s">
        <v>46</v>
      </c>
      <c r="B19" s="29" t="s">
        <v>8</v>
      </c>
      <c r="C19" s="35" t="s">
        <v>73</v>
      </c>
      <c r="D19" s="3">
        <v>30</v>
      </c>
      <c r="E19" s="4">
        <v>0</v>
      </c>
      <c r="F19" s="4">
        <f t="shared" si="4"/>
        <v>-30</v>
      </c>
      <c r="G19" s="4">
        <v>0</v>
      </c>
      <c r="H19" s="4">
        <v>0</v>
      </c>
      <c r="I19" s="4">
        <f t="shared" si="5"/>
        <v>0</v>
      </c>
      <c r="J19" s="4">
        <v>0</v>
      </c>
      <c r="K19" s="17"/>
      <c r="L19" s="17"/>
    </row>
    <row r="20" spans="1:12" ht="42.75" customHeight="1" x14ac:dyDescent="0.25">
      <c r="A20" s="15" t="s">
        <v>46</v>
      </c>
      <c r="B20" s="29" t="s">
        <v>8</v>
      </c>
      <c r="C20" s="35" t="s">
        <v>74</v>
      </c>
      <c r="D20" s="3">
        <v>120</v>
      </c>
      <c r="E20" s="4">
        <v>0</v>
      </c>
      <c r="F20" s="4">
        <f t="shared" si="4"/>
        <v>-120</v>
      </c>
      <c r="G20" s="4">
        <v>0</v>
      </c>
      <c r="H20" s="4">
        <v>0</v>
      </c>
      <c r="I20" s="4">
        <f t="shared" si="5"/>
        <v>0</v>
      </c>
      <c r="J20" s="4">
        <v>0</v>
      </c>
      <c r="K20" s="17"/>
      <c r="L20" s="17"/>
    </row>
    <row r="21" spans="1:12" ht="42.75" customHeight="1" x14ac:dyDescent="0.25">
      <c r="A21" s="15" t="s">
        <v>46</v>
      </c>
      <c r="B21" s="23" t="s">
        <v>8</v>
      </c>
      <c r="C21" s="1" t="s">
        <v>31</v>
      </c>
      <c r="D21" s="3">
        <v>316.5</v>
      </c>
      <c r="E21" s="4">
        <v>384</v>
      </c>
      <c r="F21" s="4">
        <f t="shared" si="4"/>
        <v>67.5</v>
      </c>
      <c r="G21" s="4">
        <v>384</v>
      </c>
      <c r="H21" s="4">
        <v>336.9</v>
      </c>
      <c r="I21" s="4">
        <f t="shared" si="5"/>
        <v>47.100000000000023</v>
      </c>
      <c r="J21" s="4">
        <f>H21/G21*100</f>
        <v>87.734375</v>
      </c>
      <c r="K21" s="17"/>
      <c r="L21" s="17"/>
    </row>
    <row r="22" spans="1:12" ht="42.75" customHeight="1" x14ac:dyDescent="0.25">
      <c r="A22" s="15" t="s">
        <v>46</v>
      </c>
      <c r="B22" s="23" t="s">
        <v>8</v>
      </c>
      <c r="C22" s="1" t="s">
        <v>32</v>
      </c>
      <c r="D22" s="3">
        <v>465</v>
      </c>
      <c r="E22" s="4">
        <v>653.4</v>
      </c>
      <c r="F22" s="4">
        <f t="shared" si="4"/>
        <v>188.39999999999998</v>
      </c>
      <c r="G22" s="4">
        <v>653.4</v>
      </c>
      <c r="H22" s="4">
        <v>640.6</v>
      </c>
      <c r="I22" s="4">
        <f t="shared" si="5"/>
        <v>12.799999999999955</v>
      </c>
      <c r="J22" s="4">
        <f>H22/G22*100</f>
        <v>98.041016222834415</v>
      </c>
      <c r="K22" s="17"/>
      <c r="L22" s="17"/>
    </row>
    <row r="23" spans="1:12" ht="42.75" customHeight="1" x14ac:dyDescent="0.25">
      <c r="A23" s="15" t="s">
        <v>46</v>
      </c>
      <c r="B23" s="23" t="s">
        <v>8</v>
      </c>
      <c r="C23" s="43" t="s">
        <v>65</v>
      </c>
      <c r="D23" s="3">
        <v>498</v>
      </c>
      <c r="E23" s="4">
        <v>426</v>
      </c>
      <c r="F23" s="4">
        <f t="shared" si="4"/>
        <v>-72</v>
      </c>
      <c r="G23" s="4">
        <v>426</v>
      </c>
      <c r="H23" s="4">
        <v>426</v>
      </c>
      <c r="I23" s="4">
        <f t="shared" si="5"/>
        <v>0</v>
      </c>
      <c r="J23" s="4">
        <f>H23/G23*100</f>
        <v>100</v>
      </c>
      <c r="K23" s="17"/>
      <c r="L23" s="17"/>
    </row>
    <row r="24" spans="1:12" ht="39" x14ac:dyDescent="0.25">
      <c r="A24" s="15" t="s">
        <v>46</v>
      </c>
      <c r="B24" s="23" t="s">
        <v>8</v>
      </c>
      <c r="C24" s="1" t="s">
        <v>62</v>
      </c>
      <c r="D24" s="3">
        <v>129.80000000000001</v>
      </c>
      <c r="E24" s="4">
        <v>86.2</v>
      </c>
      <c r="F24" s="4">
        <f t="shared" si="2"/>
        <v>-43.600000000000009</v>
      </c>
      <c r="G24" s="4">
        <v>86.2</v>
      </c>
      <c r="H24" s="4">
        <v>86.2</v>
      </c>
      <c r="I24" s="4">
        <f t="shared" si="3"/>
        <v>0</v>
      </c>
      <c r="J24" s="4">
        <f t="shared" si="0"/>
        <v>100</v>
      </c>
      <c r="K24" s="17"/>
      <c r="L24" s="17"/>
    </row>
    <row r="25" spans="1:12" ht="30" x14ac:dyDescent="0.25">
      <c r="A25" s="15" t="s">
        <v>46</v>
      </c>
      <c r="B25" s="29" t="s">
        <v>8</v>
      </c>
      <c r="C25" s="35" t="s">
        <v>63</v>
      </c>
      <c r="D25" s="3">
        <v>44.4</v>
      </c>
      <c r="E25" s="4">
        <v>47</v>
      </c>
      <c r="F25" s="4">
        <f t="shared" si="2"/>
        <v>2.6000000000000014</v>
      </c>
      <c r="G25" s="4">
        <v>47</v>
      </c>
      <c r="H25" s="4">
        <v>47</v>
      </c>
      <c r="I25" s="4">
        <f t="shared" si="3"/>
        <v>0</v>
      </c>
      <c r="J25" s="4">
        <f t="shared" si="0"/>
        <v>100</v>
      </c>
      <c r="K25" s="17"/>
      <c r="L25" s="17"/>
    </row>
    <row r="26" spans="1:12" ht="30" x14ac:dyDescent="0.25">
      <c r="A26" s="15" t="s">
        <v>46</v>
      </c>
      <c r="B26" s="16" t="s">
        <v>69</v>
      </c>
      <c r="C26" s="35" t="s">
        <v>64</v>
      </c>
      <c r="D26" s="3">
        <v>2270.6</v>
      </c>
      <c r="E26" s="4">
        <v>2103.4</v>
      </c>
      <c r="F26" s="4">
        <f t="shared" si="2"/>
        <v>-167.19999999999982</v>
      </c>
      <c r="G26" s="4">
        <v>2103.4</v>
      </c>
      <c r="H26" s="4">
        <v>2103.4</v>
      </c>
      <c r="I26" s="4">
        <f t="shared" si="3"/>
        <v>0</v>
      </c>
      <c r="J26" s="4">
        <f t="shared" si="0"/>
        <v>100</v>
      </c>
      <c r="K26" s="17"/>
      <c r="L26" s="17"/>
    </row>
    <row r="27" spans="1:12" ht="51.75" x14ac:dyDescent="0.25">
      <c r="A27" s="15" t="s">
        <v>46</v>
      </c>
      <c r="B27" s="16" t="s">
        <v>9</v>
      </c>
      <c r="C27" s="1" t="s">
        <v>58</v>
      </c>
      <c r="D27" s="3">
        <v>442.2</v>
      </c>
      <c r="E27" s="4">
        <v>492.7</v>
      </c>
      <c r="F27" s="4">
        <f t="shared" si="2"/>
        <v>50.5</v>
      </c>
      <c r="G27" s="4">
        <v>492.7</v>
      </c>
      <c r="H27" s="4">
        <v>492.7</v>
      </c>
      <c r="I27" s="4">
        <f t="shared" si="3"/>
        <v>0</v>
      </c>
      <c r="J27" s="4">
        <f t="shared" si="0"/>
        <v>100</v>
      </c>
      <c r="K27" s="17"/>
      <c r="L27" s="17"/>
    </row>
    <row r="28" spans="1:12" ht="15.75" x14ac:dyDescent="0.25">
      <c r="A28" s="26"/>
      <c r="B28" s="26"/>
      <c r="C28" s="21" t="s">
        <v>1</v>
      </c>
      <c r="D28" s="22">
        <f>D29+D30+D31</f>
        <v>39041.400000000009</v>
      </c>
      <c r="E28" s="22">
        <f>E29+E30+E31</f>
        <v>39737.599999999999</v>
      </c>
      <c r="F28" s="12">
        <f t="shared" si="2"/>
        <v>696.19999999998981</v>
      </c>
      <c r="G28" s="22">
        <f>G29+G30+G31</f>
        <v>39737.599999999999</v>
      </c>
      <c r="H28" s="22">
        <f>H29+H30+H31</f>
        <v>39348.399999999994</v>
      </c>
      <c r="I28" s="12">
        <f>G28-H28</f>
        <v>389.20000000000437</v>
      </c>
      <c r="J28" s="12">
        <f t="shared" ref="J28:J33" si="6">H28/G28*100</f>
        <v>99.020574971815094</v>
      </c>
      <c r="K28" s="17"/>
      <c r="L28" s="17"/>
    </row>
    <row r="29" spans="1:12" ht="15.75" x14ac:dyDescent="0.25">
      <c r="A29" s="294" t="s">
        <v>12</v>
      </c>
      <c r="B29" s="192"/>
      <c r="C29" s="6" t="s">
        <v>66</v>
      </c>
      <c r="D29" s="36">
        <f>D26</f>
        <v>2270.6</v>
      </c>
      <c r="E29" s="36">
        <f>E26</f>
        <v>2103.4</v>
      </c>
      <c r="F29" s="44">
        <f t="shared" si="2"/>
        <v>-167.19999999999982</v>
      </c>
      <c r="G29" s="36">
        <f>G26</f>
        <v>2103.4</v>
      </c>
      <c r="H29" s="36">
        <f>H26</f>
        <v>2103.4</v>
      </c>
      <c r="I29" s="8">
        <f t="shared" ref="I29:I31" si="7">G29-H29</f>
        <v>0</v>
      </c>
      <c r="J29" s="8">
        <f t="shared" si="6"/>
        <v>100</v>
      </c>
      <c r="K29" s="17"/>
      <c r="L29" s="17"/>
    </row>
    <row r="30" spans="1:12" ht="15.75" x14ac:dyDescent="0.25">
      <c r="A30" s="295"/>
      <c r="B30" s="194"/>
      <c r="C30" s="2" t="s">
        <v>5</v>
      </c>
      <c r="D30" s="36">
        <f>D9+D10+D11+D27</f>
        <v>471.4</v>
      </c>
      <c r="E30" s="36">
        <f>E9+E10+E11+E27</f>
        <v>564</v>
      </c>
      <c r="F30" s="44">
        <f t="shared" si="2"/>
        <v>92.600000000000023</v>
      </c>
      <c r="G30" s="36">
        <f>G9+G10+G11+G27</f>
        <v>564</v>
      </c>
      <c r="H30" s="36">
        <f>H9+H10+H11+H27</f>
        <v>505.2</v>
      </c>
      <c r="I30" s="8">
        <f t="shared" si="7"/>
        <v>58.800000000000011</v>
      </c>
      <c r="J30" s="8">
        <f t="shared" si="6"/>
        <v>89.574468085106389</v>
      </c>
      <c r="K30" s="17"/>
      <c r="L30" s="17"/>
    </row>
    <row r="31" spans="1:12" ht="15.75" x14ac:dyDescent="0.25">
      <c r="A31" s="296"/>
      <c r="B31" s="196"/>
      <c r="C31" s="6" t="s">
        <v>10</v>
      </c>
      <c r="D31" s="36">
        <f>D8+D12+D13+D14+D15+D16+D17+D18+D19+D20+D21+D22+D23+D24+D25</f>
        <v>36299.400000000009</v>
      </c>
      <c r="E31" s="36">
        <f>E8+E12+E13+E14+E15+E16+E17+E18+E19+E20+E21+E22+E23+E24+E25</f>
        <v>37070.199999999997</v>
      </c>
      <c r="F31" s="44">
        <f t="shared" si="2"/>
        <v>770.79999999998836</v>
      </c>
      <c r="G31" s="36">
        <f>G8+G12+G13+G14+G15+G16+G17+G18+G19+G20+G21+G22+G23+G24+G25</f>
        <v>37070.199999999997</v>
      </c>
      <c r="H31" s="36">
        <f>H8+H12+H13+H14+H15+H16+H17+H18+H19+H20+H21+H22+H23+H24+H25</f>
        <v>36739.799999999996</v>
      </c>
      <c r="I31" s="8">
        <f t="shared" si="7"/>
        <v>330.40000000000146</v>
      </c>
      <c r="J31" s="8">
        <f t="shared" si="6"/>
        <v>99.108718053854574</v>
      </c>
      <c r="K31" s="17"/>
      <c r="L31" s="17"/>
    </row>
    <row r="32" spans="1:12" ht="15.75" x14ac:dyDescent="0.25">
      <c r="A32" s="10"/>
      <c r="B32" s="11"/>
      <c r="C32" s="6"/>
      <c r="D32" s="36"/>
      <c r="E32" s="36"/>
      <c r="F32" s="8"/>
      <c r="G32" s="36"/>
      <c r="H32" s="36"/>
      <c r="I32" s="8"/>
      <c r="J32" s="8"/>
      <c r="K32" s="17"/>
      <c r="L32" s="17"/>
    </row>
    <row r="33" spans="1:10" x14ac:dyDescent="0.25">
      <c r="A33" s="191" t="s">
        <v>13</v>
      </c>
      <c r="B33" s="192"/>
      <c r="C33" s="2" t="s">
        <v>20</v>
      </c>
      <c r="D33" s="4">
        <f>D8+D9+D10+D11+D13+D15+D16+D18+D21+D22+D23+D24+D25+D26+D27</f>
        <v>38741.4</v>
      </c>
      <c r="E33" s="4">
        <f>E8+E9+E10+E11+E13+E15+E16+E18+E21+E22+E23+E24+E25+E26+E27</f>
        <v>39696.799999999996</v>
      </c>
      <c r="F33" s="3">
        <f t="shared" si="2"/>
        <v>955.39999999999418</v>
      </c>
      <c r="G33" s="4">
        <f>G8+G9+G10+G11+G13+G15+G16+G18+G21+G22+G23+G24+G25+G26+G27</f>
        <v>39696.799999999996</v>
      </c>
      <c r="H33" s="4">
        <f>H8+H9+H10+H11+H13+H15+H16+H18+H21+H22+H23+H24+H25+H26+H27</f>
        <v>39307.599999999999</v>
      </c>
      <c r="I33" s="4">
        <f t="shared" ref="I33:I34" si="8">G33-H33</f>
        <v>389.19999999999709</v>
      </c>
      <c r="J33" s="4">
        <f t="shared" si="6"/>
        <v>99.019568327925683</v>
      </c>
    </row>
    <row r="34" spans="1:10" x14ac:dyDescent="0.25">
      <c r="A34" s="195"/>
      <c r="B34" s="196"/>
      <c r="C34" s="2" t="s">
        <v>37</v>
      </c>
      <c r="D34" s="4">
        <f>D14</f>
        <v>50</v>
      </c>
      <c r="E34" s="4">
        <f>E14</f>
        <v>40.799999999999997</v>
      </c>
      <c r="F34" s="3">
        <f t="shared" si="2"/>
        <v>-9.2000000000000028</v>
      </c>
      <c r="G34" s="4">
        <f>G14</f>
        <v>40.799999999999997</v>
      </c>
      <c r="H34" s="4">
        <f>H14</f>
        <v>40.799999999999997</v>
      </c>
      <c r="I34" s="4">
        <f t="shared" si="8"/>
        <v>0</v>
      </c>
      <c r="J34" s="4">
        <f>H34/G34*100</f>
        <v>100</v>
      </c>
    </row>
    <row r="36" spans="1:10" x14ac:dyDescent="0.25">
      <c r="G36" s="30"/>
      <c r="H36" s="30"/>
      <c r="I36" s="30"/>
    </row>
  </sheetData>
  <mergeCells count="14">
    <mergeCell ref="A29:B31"/>
    <mergeCell ref="A33:B34"/>
    <mergeCell ref="J5:J6"/>
    <mergeCell ref="C13:C14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Образование </vt:lpstr>
      <vt:lpstr>Культура</vt:lpstr>
      <vt:lpstr>Развитие физической культуры</vt:lpstr>
      <vt:lpstr>Молодежная и семейная политика </vt:lpstr>
      <vt:lpstr>Развитие сельского хозяйства, м</vt:lpstr>
      <vt:lpstr>Инфраструктура Добрянского райо</vt:lpstr>
      <vt:lpstr>Управление земельными ресурсами</vt:lpstr>
      <vt:lpstr>Обеспечение общественной безопа</vt:lpstr>
      <vt:lpstr>Функционирование системы муниц</vt:lpstr>
      <vt:lpstr>Управление муниципальными финан</vt:lpstr>
      <vt:lpstr>Гармонизация межнациональных и </vt:lpstr>
      <vt:lpstr>Кадровая политика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2017-04-28T08:44:33Z</cp:lastPrinted>
  <dcterms:created xsi:type="dcterms:W3CDTF">2016-04-18T07:52:28Z</dcterms:created>
  <dcterms:modified xsi:type="dcterms:W3CDTF">2017-04-28T08:47:19Z</dcterms:modified>
</cp:coreProperties>
</file>